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/>
  <mc:AlternateContent xmlns:mc="http://schemas.openxmlformats.org/markup-compatibility/2006">
    <mc:Choice Requires="x15">
      <x15ac:absPath xmlns:x15ac="http://schemas.microsoft.com/office/spreadsheetml/2010/11/ac" url="https://projectlinesolutionsinc.sharepoint.com/sites/Sales/Shared Documents/Net New/--  TEMPLATE Prospect --/02-Discovery (D)/ROI/"/>
    </mc:Choice>
  </mc:AlternateContent>
  <xr:revisionPtr revIDLastSave="968" documentId="8_{DDF580AA-2EBB-4243-9DD4-FCE16970E557}" xr6:coauthVersionLast="45" xr6:coauthVersionMax="45" xr10:uidLastSave="{639C1B2D-062C-4AA2-81C2-DFA26137F0D9}"/>
  <bookViews>
    <workbookView xWindow="-98" yWindow="-98" windowWidth="20715" windowHeight="13276" tabRatio="645" firstSheet="1" activeTab="5" xr2:uid="{00000000-000D-0000-FFFF-FFFF00000000}"/>
  </bookViews>
  <sheets>
    <sheet name="&gt;&gt;START HERE" sheetId="14" r:id="rId1"/>
    <sheet name="Questionnaire" sheetId="13" r:id="rId2"/>
    <sheet name="Benefit Summary" sheetId="10" r:id="rId3"/>
    <sheet name="Lack of Sales or Forecasting" sheetId="1" r:id="rId4"/>
    <sheet name="Asset Underutilization" sheetId="2" r:id="rId5"/>
    <sheet name="Item Mismanagement" sheetId="3" r:id="rId6"/>
    <sheet name="Poor Billing Process" sheetId="4" r:id="rId7"/>
    <sheet name="Lack of Internal Controls" sheetId="5" r:id="rId8"/>
    <sheet name="Management by Crisis" sheetId="6" r:id="rId9"/>
    <sheet name="Disparate Systems" sheetId="7" r:id="rId10"/>
    <sheet name="Intangibles" sheetId="11" r:id="rId11"/>
  </sheets>
  <definedNames>
    <definedName name="CEOIntangible">'Benefit Summary'!$D$21</definedName>
    <definedName name="TotalAvoidable">'Benefit Summary'!#REF!</definedName>
    <definedName name="TotalDisplaceable">'Benefit Summary'!#REF!</definedName>
    <definedName name="TotalIntangible">'Benefit Summary'!$E$21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1" i="10" l="1"/>
  <c r="D7" i="13" l="1"/>
  <c r="B1" i="10"/>
  <c r="B12" i="10"/>
  <c r="B14" i="7" l="1"/>
  <c r="B12" i="7"/>
  <c r="B22" i="11" l="1"/>
  <c r="B16" i="11"/>
  <c r="B17" i="11" s="1"/>
  <c r="B11" i="11"/>
  <c r="B12" i="11" s="1"/>
  <c r="B6" i="11"/>
  <c r="B7" i="11" s="1"/>
  <c r="B21" i="11"/>
  <c r="B16" i="7"/>
  <c r="B11" i="7"/>
  <c r="B7" i="7"/>
  <c r="B5" i="7"/>
  <c r="B8" i="6"/>
  <c r="B6" i="6"/>
  <c r="B5" i="6"/>
  <c r="B15" i="5"/>
  <c r="B14" i="5"/>
  <c r="B9" i="5"/>
  <c r="B8" i="5"/>
  <c r="B7" i="5"/>
  <c r="B6" i="5"/>
  <c r="B27" i="4"/>
  <c r="B23" i="4"/>
  <c r="B21" i="4"/>
  <c r="B14" i="4"/>
  <c r="B13" i="4" s="1"/>
  <c r="B16" i="4"/>
  <c r="B8" i="4"/>
  <c r="B7" i="4"/>
  <c r="B6" i="4"/>
  <c r="B5" i="4"/>
  <c r="B10" i="3"/>
  <c r="B6" i="3"/>
  <c r="B5" i="3"/>
  <c r="B8" i="2"/>
  <c r="B6" i="2"/>
  <c r="B5" i="2"/>
  <c r="B10" i="1"/>
  <c r="B6" i="1"/>
  <c r="B24" i="4" l="1"/>
  <c r="B15" i="4"/>
  <c r="B17" i="4" s="1"/>
  <c r="B18" i="4" s="1"/>
  <c r="B5" i="1" l="1"/>
  <c r="D10" i="13"/>
  <c r="D9" i="13"/>
  <c r="D8" i="13"/>
  <c r="B5" i="5"/>
  <c r="B16" i="5" l="1"/>
  <c r="B17" i="5" s="1"/>
  <c r="B28" i="4"/>
  <c r="B7" i="1"/>
  <c r="B15" i="7"/>
  <c r="B13" i="7"/>
  <c r="B6" i="7"/>
  <c r="B8" i="7" s="1"/>
  <c r="B18" i="7" l="1"/>
  <c r="B20" i="7" s="1"/>
  <c r="C11" i="10" s="1"/>
  <c r="B17" i="7"/>
  <c r="B7" i="6"/>
  <c r="B9" i="6" s="1"/>
  <c r="B10" i="5"/>
  <c r="B19" i="5" s="1"/>
  <c r="C9" i="10" s="1"/>
  <c r="B11" i="5"/>
  <c r="B11" i="6" l="1"/>
  <c r="C10" i="10" s="1"/>
  <c r="B9" i="4"/>
  <c r="B10" i="4" s="1"/>
  <c r="B30" i="4"/>
  <c r="B7" i="3"/>
  <c r="B12" i="3" s="1"/>
  <c r="B9" i="2"/>
  <c r="B12" i="2" s="1"/>
  <c r="B7" i="2"/>
  <c r="C17" i="10"/>
  <c r="C16" i="10"/>
  <c r="C15" i="10"/>
  <c r="B11" i="1"/>
  <c r="B13" i="1" s="1"/>
  <c r="B19" i="10"/>
  <c r="B31" i="4" l="1"/>
  <c r="C8" i="10" s="1"/>
  <c r="B14" i="3"/>
  <c r="C7" i="10" s="1"/>
  <c r="B23" i="11"/>
  <c r="C6" i="10"/>
  <c r="C5" i="10"/>
  <c r="C18" i="10" l="1"/>
  <c r="C19" i="10" s="1"/>
  <c r="E19" i="10" s="1"/>
  <c r="B25" i="11"/>
  <c r="C12" i="10"/>
  <c r="E12" i="10" l="1"/>
  <c r="E21" i="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Peterson-Wakeman</author>
  </authors>
  <commentList>
    <comment ref="B18" authorId="0" shapeId="0" xr:uid="{00000000-0006-0000-0000-000001000000}">
      <text>
        <r>
          <rPr>
            <sz val="9"/>
            <color indexed="81"/>
            <rFont val="Tahoma"/>
            <family val="2"/>
          </rPr>
          <t>Are you over-spending on materials due to rush ordering, or purchasing things from multiple vendors?</t>
        </r>
      </text>
    </comment>
    <comment ref="B20" authorId="0" shapeId="0" xr:uid="{00000000-0006-0000-0000-000002000000}">
      <text>
        <r>
          <rPr>
            <sz val="9"/>
            <color indexed="81"/>
            <rFont val="Tahoma"/>
            <family val="2"/>
          </rPr>
          <t>What's the percentage of active time versus non-active time during the useful hours for equipment?</t>
        </r>
      </text>
    </comment>
    <comment ref="B24" authorId="0" shapeId="0" xr:uid="{00000000-0006-0000-0000-000004000000}">
      <text>
        <r>
          <rPr>
            <sz val="9"/>
            <color indexed="81"/>
            <rFont val="Tahoma"/>
            <family val="2"/>
          </rPr>
          <t>This range of inventory carrying costs are industry standard.</t>
        </r>
      </text>
    </comment>
    <comment ref="B25" authorId="0" shapeId="0" xr:uid="{00000000-0006-0000-0000-000005000000}">
      <text>
        <r>
          <rPr>
            <sz val="9"/>
            <color indexed="81"/>
            <rFont val="Tahoma"/>
            <family val="2"/>
          </rPr>
          <t>The total value of labour, equipment rentals and material on all active jobs prior to invoice.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c5081796</author>
  </authors>
  <commentList>
    <comment ref="D3" authorId="0" shapeId="0" xr:uid="{00000000-0006-0000-0100-000001000000}">
      <text>
        <r>
          <rPr>
            <sz val="8"/>
            <color indexed="81"/>
            <rFont val="Tahoma"/>
            <family val="2"/>
          </rPr>
          <t>The CEO Factor is the degree to which a decision maker assigns credibility to a particular ROI calculation.  This factor helps preserve the original calculations and permits a more conservative view.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c5081796</author>
  </authors>
  <commentList>
    <comment ref="A5" authorId="0" shapeId="0" xr:uid="{00000000-0006-0000-0200-000001000000}">
      <text>
        <r>
          <rPr>
            <sz val="8"/>
            <color indexed="81"/>
            <rFont val="Tahoma"/>
            <family val="2"/>
          </rPr>
          <t>Inventory carrying cost includes all costs necessary to support inventory, including cost of money, insurance, storage, and handling.</t>
        </r>
      </text>
    </comment>
  </commentList>
</comments>
</file>

<file path=xl/sharedStrings.xml><?xml version="1.0" encoding="utf-8"?>
<sst xmlns="http://schemas.openxmlformats.org/spreadsheetml/2006/main" count="248" uniqueCount="183">
  <si>
    <t>Instructions</t>
  </si>
  <si>
    <t>This workbook will help you understand the expected return on investment (ROI) for a new ERP system. The questions consider the specific needs of field services companies to give you the most accurate ROI calculation.</t>
  </si>
  <si>
    <t>View a more detailed calculation for each criteria on the subsequent tabs.</t>
  </si>
  <si>
    <t>Questions about using the workbook? Drop us a note at:</t>
  </si>
  <si>
    <t>info@projectline.ca</t>
  </si>
  <si>
    <t>www.projectline.ca</t>
  </si>
  <si>
    <t>Business Questionnaire</t>
  </si>
  <si>
    <t>General</t>
  </si>
  <si>
    <t>Company Name:</t>
  </si>
  <si>
    <t>Headquaters Location:</t>
  </si>
  <si>
    <t>Business Area:</t>
  </si>
  <si>
    <t># of Employees:</t>
  </si>
  <si>
    <t>Revenue</t>
  </si>
  <si>
    <t>Annual Revenue ($):</t>
  </si>
  <si>
    <t>Labour Revenue (%):</t>
  </si>
  <si>
    <t>Equipment Revenue (%):</t>
  </si>
  <si>
    <t>Materials/Goods Revenue (%):</t>
  </si>
  <si>
    <t>Other Revenue (%):</t>
  </si>
  <si>
    <t>Costs</t>
  </si>
  <si>
    <t>Annual Equipment (fixed asset) Spend ($):</t>
  </si>
  <si>
    <t>Annual Item (tool) Spend ($):</t>
  </si>
  <si>
    <t>Annual Materials Spend ($):</t>
  </si>
  <si>
    <t>Assets</t>
  </si>
  <si>
    <t>Large Fixed Assets Value ($):</t>
  </si>
  <si>
    <t>Small Item/Tool Assets Value($):</t>
  </si>
  <si>
    <t>Other Assets ($):</t>
  </si>
  <si>
    <t>Performance</t>
  </si>
  <si>
    <t>Measured In</t>
  </si>
  <si>
    <t>How much of a premium do you pay for last-minute/rush purchasing of materials?</t>
  </si>
  <si>
    <t>%</t>
  </si>
  <si>
    <t>$</t>
  </si>
  <si>
    <t>How much avoidable overtime do you have per month?</t>
  </si>
  <si>
    <t>What is your utilization percentage on equipment?</t>
  </si>
  <si>
    <t>How much would you like to increase equipment utilization?</t>
  </si>
  <si>
    <t>What percentage of your small items/tools do you write-off each year?</t>
  </si>
  <si>
    <t>How many of these write-offs do you suspect are not lost, but still in inventory?</t>
  </si>
  <si>
    <t>Which inventory carrying cost best describes you?</t>
  </si>
  <si>
    <t>What is the average value of work-in-progress at any given time?</t>
  </si>
  <si>
    <t>How long does it take you to generate an invoice once work is completed?</t>
  </si>
  <si>
    <t>days</t>
  </si>
  <si>
    <t>Ideally, how many days should an invoice take after work is completed?</t>
  </si>
  <si>
    <t>What's the best financing rate available to you?</t>
  </si>
  <si>
    <t>How long does it take your customers to pay an invoice?</t>
  </si>
  <si>
    <t>With better invoice organization, we think we can reduce recivables time by?</t>
  </si>
  <si>
    <t>How many labour hours are missed each month on invoicing?</t>
  </si>
  <si>
    <t>hours</t>
  </si>
  <si>
    <t>What's your average hourly chageable rate?</t>
  </si>
  <si>
    <t>What's the average hourly cost per billable employee?</t>
  </si>
  <si>
    <t>What's the average value of materials that are missed during monthly billing?</t>
  </si>
  <si>
    <t>How much price creep is there in your materials once you reconcile youe A/P invoices?</t>
  </si>
  <si>
    <t>What's your chargeability percentage on labour?</t>
  </si>
  <si>
    <t>By how much would you like to improve chargeable labour?</t>
  </si>
  <si>
    <t>How much do you overspend/overbuy on materials for jobs/projects?</t>
  </si>
  <si>
    <t>How many hours of on-site downtime do you experience per year due to poor planning?</t>
  </si>
  <si>
    <t>How much would you like to decrease downtime?</t>
  </si>
  <si>
    <t>What is the annual salary of someone who does manual data entry in your area?</t>
  </si>
  <si>
    <t>How many hours per month does your team spend entering data a second time or more?</t>
  </si>
  <si>
    <t>How many invoices do you generate per month?</t>
  </si>
  <si>
    <t>#</t>
  </si>
  <si>
    <t>How often do mistakes occur on your invoices?</t>
  </si>
  <si>
    <t>What's your ideal error rate for invoices?</t>
  </si>
  <si>
    <t>What's the cost of a problem invoice?</t>
  </si>
  <si>
    <t>Benefit Summary:</t>
  </si>
  <si>
    <t>Description</t>
  </si>
  <si>
    <t>One-time Cost Savings</t>
  </si>
  <si>
    <t>Ongoing Cost Savings</t>
  </si>
  <si>
    <t>CEO Factor</t>
  </si>
  <si>
    <t>Net Amount</t>
  </si>
  <si>
    <t>Common field service sins</t>
  </si>
  <si>
    <t>Lack of Sales Forecasting Process</t>
  </si>
  <si>
    <t>Asset Underutilization</t>
  </si>
  <si>
    <t>Item Mismanagement</t>
  </si>
  <si>
    <t>Poor Billing Process</t>
  </si>
  <si>
    <t>Lack of Internal Controls</t>
  </si>
  <si>
    <t>Management by Crisis</t>
  </si>
  <si>
    <t>Disparate Systems</t>
  </si>
  <si>
    <t>Total Common Sins</t>
  </si>
  <si>
    <t>Intangibles</t>
  </si>
  <si>
    <t>Increased Sales</t>
  </si>
  <si>
    <t>Upselling</t>
  </si>
  <si>
    <t>eCommerce</t>
  </si>
  <si>
    <t>Materials</t>
  </si>
  <si>
    <t>Total Intangible</t>
  </si>
  <si>
    <t>Total Benefits</t>
  </si>
  <si>
    <t>(one-time)</t>
  </si>
  <si>
    <t>(annual)</t>
  </si>
  <si>
    <t>Cost</t>
  </si>
  <si>
    <t>Increased materials cost due to last-minute purchase premium</t>
  </si>
  <si>
    <t>Annual materials cost</t>
  </si>
  <si>
    <t>Last minute purchase premium</t>
  </si>
  <si>
    <t>Annual COGS Savings</t>
  </si>
  <si>
    <t>Increased overtime expense due to poor capacity planning</t>
  </si>
  <si>
    <t>Avoidable overtime (monthly)</t>
  </si>
  <si>
    <t>Annual Labour Savings</t>
  </si>
  <si>
    <t>Total Annual Savings</t>
  </si>
  <si>
    <t>Asset overspending</t>
  </si>
  <si>
    <t>Large asset pool value*</t>
  </si>
  <si>
    <t>Asset pool utilization (annual)</t>
  </si>
  <si>
    <t>Underutilized value</t>
  </si>
  <si>
    <t>Target increase in utilization</t>
  </si>
  <si>
    <t>Annual Savings (Purchase/Rent)</t>
  </si>
  <si>
    <t>*large asset value excluding items and tools</t>
  </si>
  <si>
    <t>Increased item spending</t>
  </si>
  <si>
    <t>Tool/item inventory value</t>
  </si>
  <si>
    <t>Annual write-offs (%)</t>
  </si>
  <si>
    <t>Annual Savings (Write-off Replacement)</t>
  </si>
  <si>
    <t>Increase carrying costs</t>
  </si>
  <si>
    <t>Write-offs still present in inventory</t>
  </si>
  <si>
    <t>Inventory carrying cost (per dollar)</t>
  </si>
  <si>
    <t>Annual Savings Inventory Carrying Costs</t>
  </si>
  <si>
    <t>Work Order to Invoice (WTI)</t>
  </si>
  <si>
    <t>Value of work-in-progress</t>
  </si>
  <si>
    <t>Current WTI</t>
  </si>
  <si>
    <t>Target WTI</t>
  </si>
  <si>
    <t>Cost of money</t>
  </si>
  <si>
    <t>Annual Increase in Working Capital</t>
  </si>
  <si>
    <t>Annual Financing Cost Savings</t>
  </si>
  <si>
    <t>Days Sales Outstanding (DSO)</t>
  </si>
  <si>
    <t>Receivables</t>
  </si>
  <si>
    <t>Current DSO</t>
  </si>
  <si>
    <t>Target DSO</t>
  </si>
  <si>
    <t>Leakage (missed items/labour)</t>
  </si>
  <si>
    <t>Estimated labour hours missed (monthly)</t>
  </si>
  <si>
    <t>Average billable rate</t>
  </si>
  <si>
    <t>Estimated value of materials missed (monthly)</t>
  </si>
  <si>
    <t>Annual Labour/Materials Cost Recovery</t>
  </si>
  <si>
    <t>Leakage (materials price creep)</t>
  </si>
  <si>
    <t>Estimated price creep on materials after reconciling A/P</t>
  </si>
  <si>
    <t>Annual Savings Price Creep</t>
  </si>
  <si>
    <t>Total Annual Increase in Working Capital</t>
  </si>
  <si>
    <t>Lack of Internal Financial Controls</t>
  </si>
  <si>
    <t>Billable hours</t>
  </si>
  <si>
    <t>Yearly labour revenue</t>
  </si>
  <si>
    <t>Current labour chargeability (%)</t>
  </si>
  <si>
    <t>Hourly man cost</t>
  </si>
  <si>
    <t>Target improvement in billable labour (%)</t>
  </si>
  <si>
    <t>Annual Cost Recovery (Labour)</t>
  </si>
  <si>
    <t>Annual Overall Revenue Impact</t>
  </si>
  <si>
    <t>Excess purchasing</t>
  </si>
  <si>
    <t>Project/job overspending (%)</t>
  </si>
  <si>
    <t>Annual Cost Savings (Overspending)</t>
  </si>
  <si>
    <t>Annual Savings Inventory Carrying Cost</t>
  </si>
  <si>
    <t>Downtime</t>
  </si>
  <si>
    <t>Annual revenue</t>
  </si>
  <si>
    <t>Annual downtime (hours)</t>
  </si>
  <si>
    <t>Annual downtime ($)</t>
  </si>
  <si>
    <t>Target reduction in downtime (%)</t>
  </si>
  <si>
    <t>Annual Cost Recovery on Downtime</t>
  </si>
  <si>
    <t>Manual data transposition</t>
  </si>
  <si>
    <t>Median salary for data entry clerk</t>
  </si>
  <si>
    <t>Hourly rate (with 14% payroll burden)</t>
  </si>
  <si>
    <t>Manual data transposition (hours/month)</t>
  </si>
  <si>
    <t>Annual Cost Savings on Manual Data Entry</t>
  </si>
  <si>
    <t>Data errors</t>
  </si>
  <si>
    <t>Number of invoices per month</t>
  </si>
  <si>
    <t>Current invoice accuracy</t>
  </si>
  <si>
    <t>Problem invoices (monthly)</t>
  </si>
  <si>
    <t>Target invoice accuracy</t>
  </si>
  <si>
    <t>Target problem invoices (monthly)</t>
  </si>
  <si>
    <t>Cost of problem invoice</t>
  </si>
  <si>
    <t>Correction cost (montly)</t>
  </si>
  <si>
    <t>Annual Savings</t>
  </si>
  <si>
    <t>Intangibles - Ongoing Cost Savings</t>
  </si>
  <si>
    <t>Revenue &gt; Increased Sales</t>
  </si>
  <si>
    <t>CRM system can help increase sales productivity, leading to consideration in more deals and increased win rate, both of which contribute to increased sales.</t>
  </si>
  <si>
    <t>Increased sales</t>
  </si>
  <si>
    <t>Annual Increased Sales</t>
  </si>
  <si>
    <t>Revenue &gt; Upselling</t>
  </si>
  <si>
    <t>Stronger quotation and order management system leads to more upselling and cross selling, contributing to increased sales.</t>
  </si>
  <si>
    <t>Revenue &gt; eCommerce</t>
  </si>
  <si>
    <t>New sales channel reaches new customers, contributing to increased sales.</t>
  </si>
  <si>
    <t>Expenses &gt; Materials</t>
  </si>
  <si>
    <t>Timely accurate information allows more aggressive negotiations with vendors to redirect material costs.</t>
  </si>
  <si>
    <t>Annual materials spend</t>
  </si>
  <si>
    <t>Target material cost reduction</t>
  </si>
  <si>
    <t>Annual Materials Savings</t>
  </si>
  <si>
    <t>Field Services ERP Benefits Calculator</t>
  </si>
  <si>
    <r>
      <t xml:space="preserve">Fill in the blue cells on the </t>
    </r>
    <r>
      <rPr>
        <i/>
        <sz val="11"/>
        <color theme="1"/>
        <rFont val="Calibri"/>
        <family val="2"/>
        <scheme val="major"/>
      </rPr>
      <t>Questionnaire</t>
    </r>
    <r>
      <rPr>
        <sz val="11"/>
        <color theme="1"/>
        <rFont val="Calibri"/>
        <family val="2"/>
        <scheme val="major"/>
      </rPr>
      <t xml:space="preserve"> tab.</t>
    </r>
  </si>
  <si>
    <t>Target increase in sales resulting from better opportunity management &amp; CRM:</t>
  </si>
  <si>
    <t>Target increase in upsell and cross-sell from better quotation management:</t>
  </si>
  <si>
    <t>Target increase in sales resulting from ease of customer interaction with E-commerce:</t>
  </si>
  <si>
    <t>Target reduction in materials costs through better vendor negotiations:</t>
  </si>
  <si>
    <r>
      <t xml:space="preserve">View your expected return on investment on the </t>
    </r>
    <r>
      <rPr>
        <i/>
        <sz val="11"/>
        <color theme="1"/>
        <rFont val="Calibri"/>
        <family val="2"/>
        <scheme val="major"/>
      </rPr>
      <t>ROI Summary</t>
    </r>
    <r>
      <rPr>
        <sz val="11"/>
        <color theme="1"/>
        <rFont val="Calibri"/>
        <family val="2"/>
        <scheme val="major"/>
      </rPr>
      <t xml:space="preserve"> tab. This will provide a breakdown of the cost savings for each calculation criteria. You can enter one-time cost savings estimates where relevant. You can also enter a percentage in the CEO Factor column for a more conservative value.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</si>
</sst>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164" formatCode="&quot;$&quot;#,##0"/>
    <numFmt numFmtId="165" formatCode="0.0%"/>
    <numFmt numFmtId="166" formatCode="&quot;$&quot;#,##0.00"/>
  </numFmts>
  <fonts count="30" x14ac:knownFonts="1">
    <font>
      <sz val="11"/>
      <color theme="1"/>
      <name val="Calibri Light"/>
      <family val="2"/>
      <scheme val="minor"/>
    </font>
    <font>
      <b/>
      <sz val="8"/>
      <color indexed="81"/>
      <name val="Tahoma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ajor"/>
    </font>
    <font>
      <i/>
      <sz val="11"/>
      <color theme="1"/>
      <name val="Calibri"/>
      <family val="2"/>
      <scheme val="major"/>
    </font>
    <font>
      <b/>
      <sz val="14"/>
      <color theme="0"/>
      <name val="Calibri"/>
      <family val="2"/>
      <scheme val="major"/>
    </font>
    <font>
      <sz val="14"/>
      <color theme="1"/>
      <name val="Calibri"/>
      <family val="2"/>
      <scheme val="major"/>
    </font>
    <font>
      <sz val="11"/>
      <color theme="0"/>
      <name val="Calibri"/>
      <family val="2"/>
      <scheme val="major"/>
    </font>
    <font>
      <b/>
      <sz val="11"/>
      <color theme="0"/>
      <name val="Calibri"/>
      <family val="2"/>
      <scheme val="major"/>
    </font>
    <font>
      <b/>
      <sz val="14"/>
      <color indexed="9"/>
      <name val="Calibri"/>
      <family val="2"/>
      <scheme val="major"/>
    </font>
    <font>
      <b/>
      <sz val="11"/>
      <name val="Calibri"/>
      <family val="2"/>
      <scheme val="major"/>
    </font>
    <font>
      <b/>
      <i/>
      <sz val="11"/>
      <name val="Calibri"/>
      <family val="2"/>
      <scheme val="major"/>
    </font>
    <font>
      <sz val="11"/>
      <name val="Calibri"/>
      <family val="2"/>
      <scheme val="major"/>
    </font>
    <font>
      <i/>
      <sz val="11"/>
      <name val="Calibri"/>
      <family val="2"/>
      <scheme val="major"/>
    </font>
    <font>
      <u/>
      <sz val="11"/>
      <color theme="10"/>
      <name val="Calibri Light"/>
      <family val="2"/>
      <scheme val="minor"/>
    </font>
    <font>
      <b/>
      <sz val="11"/>
      <color theme="6"/>
      <name val="Calibri"/>
      <family val="2"/>
      <scheme val="major"/>
    </font>
    <font>
      <b/>
      <i/>
      <sz val="11"/>
      <color theme="0"/>
      <name val="Calibri"/>
      <family val="2"/>
      <scheme val="major"/>
    </font>
    <font>
      <sz val="11"/>
      <color indexed="9"/>
      <name val="Calibri"/>
      <family val="2"/>
      <scheme val="major"/>
    </font>
    <font>
      <b/>
      <i/>
      <sz val="11"/>
      <color indexed="9"/>
      <name val="Calibri"/>
      <family val="2"/>
      <scheme val="major"/>
    </font>
    <font>
      <sz val="14"/>
      <name val="Calibri"/>
      <family val="2"/>
      <scheme val="major"/>
    </font>
    <font>
      <sz val="14"/>
      <color theme="0"/>
      <name val="Calibri"/>
      <family val="2"/>
      <scheme val="major"/>
    </font>
    <font>
      <sz val="8"/>
      <color indexed="81"/>
      <name val="Tahoma"/>
      <family val="2"/>
    </font>
    <font>
      <b/>
      <sz val="16"/>
      <color theme="1"/>
      <name val="Calibri"/>
      <family val="2"/>
      <scheme val="major"/>
    </font>
    <font>
      <b/>
      <sz val="20"/>
      <color theme="1"/>
      <name val="Calibri"/>
      <family val="2"/>
      <scheme val="major"/>
    </font>
    <font>
      <sz val="20"/>
      <color theme="4"/>
      <name val="Calibri"/>
      <family val="2"/>
      <scheme val="major"/>
    </font>
    <font>
      <b/>
      <u/>
      <sz val="10"/>
      <color theme="10"/>
      <name val="Calibri"/>
      <family val="2"/>
      <scheme val="major"/>
    </font>
    <font>
      <b/>
      <sz val="14"/>
      <color theme="1"/>
      <name val="Calibri"/>
      <family val="2"/>
      <scheme val="major"/>
    </font>
    <font>
      <b/>
      <sz val="11"/>
      <color theme="1"/>
      <name val="Calibri"/>
      <family val="2"/>
      <scheme val="major"/>
    </font>
    <font>
      <u/>
      <sz val="11"/>
      <color theme="10"/>
      <name val="Calibri"/>
      <family val="2"/>
      <scheme val="maj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0FAFE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 style="thin">
        <color theme="0" tint="-0.24994659260841701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thin">
        <color theme="0" tint="-0.24994659260841701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4659260841701"/>
      </top>
      <bottom style="thin">
        <color theme="0" tint="-0.249977111117893"/>
      </bottom>
      <diagonal/>
    </border>
  </borders>
  <cellStyleXfs count="4">
    <xf numFmtId="0" fontId="0" fillId="0" borderId="0"/>
    <xf numFmtId="0" fontId="2" fillId="0" borderId="0"/>
    <xf numFmtId="0" fontId="15" fillId="0" borderId="0" applyNumberFormat="0" applyFill="0" applyBorder="0" applyAlignment="0" applyProtection="0"/>
    <xf numFmtId="0" fontId="23" fillId="0" borderId="0"/>
  </cellStyleXfs>
  <cellXfs count="150">
    <xf numFmtId="0" fontId="0" fillId="0" borderId="0" xfId="0"/>
    <xf numFmtId="0" fontId="4" fillId="0" borderId="0" xfId="0" applyFont="1" applyFill="1"/>
    <xf numFmtId="0" fontId="4" fillId="0" borderId="0" xfId="0" applyFont="1"/>
    <xf numFmtId="166" fontId="4" fillId="0" borderId="0" xfId="0" applyNumberFormat="1" applyFont="1"/>
    <xf numFmtId="164" fontId="4" fillId="0" borderId="0" xfId="0" applyNumberFormat="1" applyFont="1"/>
    <xf numFmtId="0" fontId="6" fillId="4" borderId="0" xfId="0" applyFont="1" applyFill="1"/>
    <xf numFmtId="0" fontId="7" fillId="4" borderId="0" xfId="0" applyFont="1" applyFill="1"/>
    <xf numFmtId="0" fontId="6" fillId="4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/>
    <xf numFmtId="0" fontId="9" fillId="0" borderId="0" xfId="0" applyFont="1" applyFill="1"/>
    <xf numFmtId="0" fontId="4" fillId="0" borderId="4" xfId="0" applyFont="1" applyFill="1" applyBorder="1"/>
    <xf numFmtId="0" fontId="4" fillId="0" borderId="3" xfId="0" applyFont="1" applyFill="1" applyBorder="1"/>
    <xf numFmtId="0" fontId="4" fillId="0" borderId="5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vertical="center"/>
    </xf>
    <xf numFmtId="164" fontId="4" fillId="0" borderId="0" xfId="0" applyNumberFormat="1" applyFont="1" applyFill="1"/>
    <xf numFmtId="165" fontId="4" fillId="0" borderId="0" xfId="0" applyNumberFormat="1" applyFont="1" applyFill="1" applyAlignment="1">
      <alignment horizontal="center"/>
    </xf>
    <xf numFmtId="0" fontId="5" fillId="0" borderId="0" xfId="0" applyFont="1" applyFill="1"/>
    <xf numFmtId="164" fontId="4" fillId="0" borderId="3" xfId="0" applyNumberFormat="1" applyFont="1" applyFill="1" applyBorder="1"/>
    <xf numFmtId="165" fontId="4" fillId="0" borderId="3" xfId="0" applyNumberFormat="1" applyFont="1" applyFill="1" applyBorder="1" applyAlignment="1">
      <alignment horizontal="center"/>
    </xf>
    <xf numFmtId="0" fontId="13" fillId="0" borderId="4" xfId="0" applyFont="1" applyFill="1" applyBorder="1" applyAlignment="1">
      <alignment horizontal="right"/>
    </xf>
    <xf numFmtId="0" fontId="13" fillId="0" borderId="3" xfId="0" applyFont="1" applyFill="1" applyBorder="1"/>
    <xf numFmtId="0" fontId="13" fillId="0" borderId="0" xfId="0" applyFont="1" applyFill="1" applyBorder="1"/>
    <xf numFmtId="0" fontId="13" fillId="0" borderId="6" xfId="0" applyFont="1" applyFill="1" applyBorder="1" applyAlignment="1">
      <alignment horizontal="right"/>
    </xf>
    <xf numFmtId="0" fontId="13" fillId="0" borderId="5" xfId="0" applyFont="1" applyFill="1" applyBorder="1"/>
    <xf numFmtId="0" fontId="13" fillId="0" borderId="4" xfId="0" applyFont="1" applyFill="1" applyBorder="1"/>
    <xf numFmtId="0" fontId="14" fillId="0" borderId="2" xfId="0" applyFont="1" applyFill="1" applyBorder="1" applyAlignment="1">
      <alignment horizontal="right"/>
    </xf>
    <xf numFmtId="0" fontId="14" fillId="0" borderId="1" xfId="0" applyFont="1" applyFill="1" applyBorder="1" applyAlignment="1">
      <alignment horizontal="right"/>
    </xf>
    <xf numFmtId="0" fontId="13" fillId="0" borderId="4" xfId="0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/>
    <xf numFmtId="0" fontId="16" fillId="0" borderId="4" xfId="0" applyFont="1" applyFill="1" applyBorder="1"/>
    <xf numFmtId="0" fontId="4" fillId="0" borderId="2" xfId="0" applyFont="1" applyFill="1" applyBorder="1"/>
    <xf numFmtId="0" fontId="10" fillId="4" borderId="0" xfId="0" applyFont="1" applyFill="1" applyAlignment="1">
      <alignment vertical="center"/>
    </xf>
    <xf numFmtId="0" fontId="17" fillId="5" borderId="2" xfId="0" applyFont="1" applyFill="1" applyBorder="1"/>
    <xf numFmtId="164" fontId="17" fillId="5" borderId="2" xfId="0" applyNumberFormat="1" applyFont="1" applyFill="1" applyBorder="1"/>
    <xf numFmtId="0" fontId="17" fillId="6" borderId="3" xfId="0" applyFont="1" applyFill="1" applyBorder="1"/>
    <xf numFmtId="164" fontId="17" fillId="6" borderId="3" xfId="0" applyNumberFormat="1" applyFont="1" applyFill="1" applyBorder="1"/>
    <xf numFmtId="164" fontId="8" fillId="6" borderId="3" xfId="0" applyNumberFormat="1" applyFont="1" applyFill="1" applyBorder="1"/>
    <xf numFmtId="0" fontId="8" fillId="6" borderId="3" xfId="0" applyFont="1" applyFill="1" applyBorder="1"/>
    <xf numFmtId="0" fontId="4" fillId="0" borderId="0" xfId="0" applyFont="1" applyAlignment="1">
      <alignment horizontal="left" vertical="center"/>
    </xf>
    <xf numFmtId="0" fontId="18" fillId="3" borderId="0" xfId="0" applyFont="1" applyFill="1" applyBorder="1"/>
    <xf numFmtId="164" fontId="18" fillId="3" borderId="0" xfId="0" applyNumberFormat="1" applyFont="1" applyFill="1" applyBorder="1"/>
    <xf numFmtId="0" fontId="17" fillId="6" borderId="0" xfId="0" applyFont="1" applyFill="1" applyAlignment="1">
      <alignment horizontal="left" vertical="center"/>
    </xf>
    <xf numFmtId="164" fontId="17" fillId="6" borderId="0" xfId="0" applyNumberFormat="1" applyFont="1" applyFill="1" applyAlignment="1">
      <alignment horizontal="right" vertical="center"/>
    </xf>
    <xf numFmtId="0" fontId="13" fillId="0" borderId="0" xfId="0" applyFont="1" applyFill="1"/>
    <xf numFmtId="165" fontId="13" fillId="2" borderId="0" xfId="0" applyNumberFormat="1" applyFont="1" applyFill="1"/>
    <xf numFmtId="0" fontId="13" fillId="0" borderId="2" xfId="0" applyFont="1" applyFill="1" applyBorder="1"/>
    <xf numFmtId="164" fontId="13" fillId="2" borderId="2" xfId="0" applyNumberFormat="1" applyFont="1" applyFill="1" applyBorder="1"/>
    <xf numFmtId="165" fontId="13" fillId="2" borderId="2" xfId="0" applyNumberFormat="1" applyFont="1" applyFill="1" applyBorder="1"/>
    <xf numFmtId="0" fontId="19" fillId="5" borderId="2" xfId="0" applyFont="1" applyFill="1" applyBorder="1"/>
    <xf numFmtId="164" fontId="19" fillId="5" borderId="2" xfId="0" applyNumberFormat="1" applyFont="1" applyFill="1" applyBorder="1"/>
    <xf numFmtId="0" fontId="4" fillId="0" borderId="0" xfId="0" applyFont="1" applyBorder="1" applyAlignment="1">
      <alignment horizontal="left" vertical="center"/>
    </xf>
    <xf numFmtId="0" fontId="17" fillId="6" borderId="3" xfId="0" applyFont="1" applyFill="1" applyBorder="1" applyAlignment="1">
      <alignment horizontal="left" vertical="center"/>
    </xf>
    <xf numFmtId="164" fontId="17" fillId="6" borderId="3" xfId="0" applyNumberFormat="1" applyFont="1" applyFill="1" applyBorder="1" applyAlignment="1">
      <alignment horizontal="right" vertical="center"/>
    </xf>
    <xf numFmtId="0" fontId="9" fillId="7" borderId="0" xfId="0" applyFont="1" applyFill="1" applyAlignment="1">
      <alignment horizontal="left"/>
    </xf>
    <xf numFmtId="164" fontId="9" fillId="7" borderId="0" xfId="0" applyNumberFormat="1" applyFont="1" applyFill="1" applyAlignment="1">
      <alignment horizontal="right"/>
    </xf>
    <xf numFmtId="0" fontId="9" fillId="7" borderId="0" xfId="0" applyFont="1" applyFill="1" applyAlignment="1">
      <alignment horizontal="center"/>
    </xf>
    <xf numFmtId="164" fontId="9" fillId="7" borderId="0" xfId="0" applyNumberFormat="1" applyFont="1" applyFill="1" applyAlignment="1">
      <alignment horizontal="center"/>
    </xf>
    <xf numFmtId="0" fontId="9" fillId="7" borderId="0" xfId="0" applyFont="1" applyFill="1" applyAlignment="1">
      <alignment horizontal="left" vertical="center"/>
    </xf>
    <xf numFmtId="0" fontId="9" fillId="7" borderId="0" xfId="0" applyFont="1" applyFill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6" fillId="0" borderId="4" xfId="0" applyFont="1" applyFill="1" applyBorder="1" applyAlignment="1">
      <alignment vertical="top" wrapText="1"/>
    </xf>
    <xf numFmtId="9" fontId="13" fillId="2" borderId="2" xfId="0" applyNumberFormat="1" applyFont="1" applyFill="1" applyBorder="1"/>
    <xf numFmtId="0" fontId="13" fillId="0" borderId="0" xfId="0" applyFont="1"/>
    <xf numFmtId="0" fontId="20" fillId="0" borderId="0" xfId="0" applyFont="1" applyFill="1"/>
    <xf numFmtId="0" fontId="21" fillId="4" borderId="0" xfId="0" applyFont="1" applyFill="1"/>
    <xf numFmtId="0" fontId="21" fillId="4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166" fontId="13" fillId="2" borderId="2" xfId="0" applyNumberFormat="1" applyFont="1" applyFill="1" applyBorder="1"/>
    <xf numFmtId="0" fontId="13" fillId="0" borderId="0" xfId="0" applyFont="1" applyFill="1" applyAlignment="1">
      <alignment wrapText="1"/>
    </xf>
    <xf numFmtId="0" fontId="18" fillId="0" borderId="5" xfId="0" applyFont="1" applyFill="1" applyBorder="1"/>
    <xf numFmtId="0" fontId="14" fillId="0" borderId="5" xfId="0" applyFont="1" applyBorder="1"/>
    <xf numFmtId="164" fontId="14" fillId="0" borderId="5" xfId="0" applyNumberFormat="1" applyFont="1" applyBorder="1" applyAlignment="1">
      <alignment horizontal="right"/>
    </xf>
    <xf numFmtId="0" fontId="16" fillId="0" borderId="7" xfId="0" applyFont="1" applyFill="1" applyBorder="1" applyAlignment="1">
      <alignment vertical="top" wrapText="1"/>
    </xf>
    <xf numFmtId="0" fontId="4" fillId="0" borderId="7" xfId="0" applyFont="1" applyFill="1" applyBorder="1"/>
    <xf numFmtId="0" fontId="13" fillId="0" borderId="8" xfId="0" applyFont="1" applyFill="1" applyBorder="1"/>
    <xf numFmtId="164" fontId="13" fillId="2" borderId="8" xfId="0" applyNumberFormat="1" applyFont="1" applyFill="1" applyBorder="1"/>
    <xf numFmtId="0" fontId="13" fillId="0" borderId="8" xfId="0" applyFont="1" applyFill="1" applyBorder="1" applyAlignment="1">
      <alignment wrapText="1"/>
    </xf>
    <xf numFmtId="1" fontId="13" fillId="2" borderId="8" xfId="0" applyNumberFormat="1" applyFont="1" applyFill="1" applyBorder="1"/>
    <xf numFmtId="3" fontId="13" fillId="2" borderId="8" xfId="0" applyNumberFormat="1" applyFont="1" applyFill="1" applyBorder="1"/>
    <xf numFmtId="0" fontId="13" fillId="0" borderId="2" xfId="0" applyFont="1" applyFill="1" applyBorder="1" applyAlignment="1">
      <alignment wrapText="1"/>
    </xf>
    <xf numFmtId="1" fontId="13" fillId="2" borderId="2" xfId="0" applyNumberFormat="1" applyFont="1" applyFill="1" applyBorder="1"/>
    <xf numFmtId="0" fontId="19" fillId="5" borderId="8" xfId="0" applyFont="1" applyFill="1" applyBorder="1"/>
    <xf numFmtId="0" fontId="19" fillId="5" borderId="8" xfId="0" applyNumberFormat="1" applyFont="1" applyFill="1" applyBorder="1" applyAlignment="1">
      <alignment horizontal="right"/>
    </xf>
    <xf numFmtId="0" fontId="19" fillId="5" borderId="9" xfId="0" applyFont="1" applyFill="1" applyBorder="1"/>
    <xf numFmtId="164" fontId="19" fillId="5" borderId="9" xfId="0" applyNumberFormat="1" applyFont="1" applyFill="1" applyBorder="1" applyAlignment="1">
      <alignment horizontal="right"/>
    </xf>
    <xf numFmtId="164" fontId="4" fillId="0" borderId="4" xfId="0" applyNumberFormat="1" applyFont="1" applyFill="1" applyBorder="1"/>
    <xf numFmtId="165" fontId="12" fillId="8" borderId="2" xfId="0" applyNumberFormat="1" applyFont="1" applyFill="1" applyBorder="1" applyAlignment="1">
      <alignment horizontal="center"/>
    </xf>
    <xf numFmtId="164" fontId="17" fillId="5" borderId="2" xfId="0" applyNumberFormat="1" applyFont="1" applyFill="1" applyBorder="1" applyAlignment="1">
      <alignment horizontal="right"/>
    </xf>
    <xf numFmtId="166" fontId="13" fillId="8" borderId="4" xfId="0" applyNumberFormat="1" applyFont="1" applyFill="1" applyBorder="1"/>
    <xf numFmtId="165" fontId="13" fillId="8" borderId="2" xfId="0" applyNumberFormat="1" applyFont="1" applyFill="1" applyBorder="1"/>
    <xf numFmtId="165" fontId="13" fillId="8" borderId="1" xfId="0" applyNumberFormat="1" applyFont="1" applyFill="1" applyBorder="1"/>
    <xf numFmtId="166" fontId="13" fillId="8" borderId="2" xfId="0" applyNumberFormat="1" applyFont="1" applyFill="1" applyBorder="1"/>
    <xf numFmtId="166" fontId="13" fillId="8" borderId="6" xfId="0" applyNumberFormat="1" applyFont="1" applyFill="1" applyBorder="1"/>
    <xf numFmtId="164" fontId="13" fillId="8" borderId="2" xfId="0" applyNumberFormat="1" applyFont="1" applyFill="1" applyBorder="1"/>
    <xf numFmtId="1" fontId="13" fillId="8" borderId="2" xfId="0" applyNumberFormat="1" applyFont="1" applyFill="1" applyBorder="1"/>
    <xf numFmtId="164" fontId="4" fillId="2" borderId="2" xfId="0" applyNumberFormat="1" applyFont="1" applyFill="1" applyBorder="1"/>
    <xf numFmtId="164" fontId="4" fillId="2" borderId="2" xfId="0" applyNumberFormat="1" applyFont="1" applyFill="1" applyBorder="1" applyAlignment="1">
      <alignment horizontal="right"/>
    </xf>
    <xf numFmtId="164" fontId="19" fillId="5" borderId="2" xfId="0" applyNumberFormat="1" applyFont="1" applyFill="1" applyBorder="1" applyAlignment="1">
      <alignment horizontal="right"/>
    </xf>
    <xf numFmtId="166" fontId="19" fillId="5" borderId="2" xfId="0" applyNumberFormat="1" applyFont="1" applyFill="1" applyBorder="1"/>
    <xf numFmtId="0" fontId="9" fillId="7" borderId="5" xfId="0" applyFont="1" applyFill="1" applyBorder="1" applyAlignment="1">
      <alignment horizontal="left" vertical="center"/>
    </xf>
    <xf numFmtId="0" fontId="9" fillId="7" borderId="5" xfId="0" applyFont="1" applyFill="1" applyBorder="1" applyAlignment="1">
      <alignment horizontal="right" vertical="center"/>
    </xf>
    <xf numFmtId="0" fontId="13" fillId="0" borderId="5" xfId="0" applyFont="1" applyBorder="1"/>
    <xf numFmtId="0" fontId="17" fillId="5" borderId="10" xfId="0" applyFont="1" applyFill="1" applyBorder="1"/>
    <xf numFmtId="164" fontId="17" fillId="5" borderId="10" xfId="0" applyNumberFormat="1" applyFont="1" applyFill="1" applyBorder="1"/>
    <xf numFmtId="0" fontId="13" fillId="0" borderId="2" xfId="1" applyFont="1" applyFill="1" applyBorder="1"/>
    <xf numFmtId="0" fontId="17" fillId="5" borderId="2" xfId="1" applyFont="1" applyFill="1" applyBorder="1"/>
    <xf numFmtId="166" fontId="17" fillId="5" borderId="2" xfId="1" applyNumberFormat="1" applyFont="1" applyFill="1" applyBorder="1"/>
    <xf numFmtId="1" fontId="13" fillId="2" borderId="2" xfId="1" applyNumberFormat="1" applyFont="1" applyFill="1" applyBorder="1"/>
    <xf numFmtId="165" fontId="13" fillId="2" borderId="2" xfId="1" applyNumberFormat="1" applyFont="1" applyFill="1" applyBorder="1"/>
    <xf numFmtId="0" fontId="13" fillId="2" borderId="2" xfId="1" applyFont="1" applyFill="1" applyBorder="1"/>
    <xf numFmtId="164" fontId="13" fillId="2" borderId="2" xfId="1" applyNumberFormat="1" applyFont="1" applyFill="1" applyBorder="1"/>
    <xf numFmtId="164" fontId="18" fillId="0" borderId="5" xfId="0" applyNumberFormat="1" applyFont="1" applyFill="1" applyBorder="1"/>
    <xf numFmtId="10" fontId="4" fillId="2" borderId="2" xfId="0" applyNumberFormat="1" applyFont="1" applyFill="1" applyBorder="1"/>
    <xf numFmtId="6" fontId="4" fillId="2" borderId="2" xfId="0" applyNumberFormat="1" applyFont="1" applyFill="1" applyBorder="1"/>
    <xf numFmtId="165" fontId="4" fillId="2" borderId="2" xfId="0" applyNumberFormat="1" applyFont="1" applyFill="1" applyBorder="1"/>
    <xf numFmtId="6" fontId="19" fillId="5" borderId="2" xfId="0" applyNumberFormat="1" applyFont="1" applyFill="1" applyBorder="1"/>
    <xf numFmtId="0" fontId="25" fillId="0" borderId="0" xfId="0" applyFont="1" applyAlignment="1">
      <alignment vertical="center"/>
    </xf>
    <xf numFmtId="0" fontId="26" fillId="0" borderId="0" xfId="2" applyFont="1" applyAlignment="1" applyProtection="1">
      <alignment horizontal="right"/>
    </xf>
    <xf numFmtId="0" fontId="13" fillId="0" borderId="2" xfId="0" applyFont="1" applyFill="1" applyBorder="1" applyAlignment="1">
      <alignment horizontal="right"/>
    </xf>
    <xf numFmtId="0" fontId="4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center" wrapText="1"/>
    </xf>
    <xf numFmtId="164" fontId="4" fillId="8" borderId="2" xfId="0" applyNumberFormat="1" applyFont="1" applyFill="1" applyBorder="1"/>
    <xf numFmtId="0" fontId="29" fillId="0" borderId="0" xfId="2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/>
    </xf>
    <xf numFmtId="0" fontId="24" fillId="0" borderId="0" xfId="3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13" fillId="0" borderId="2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1" fontId="13" fillId="8" borderId="6" xfId="0" applyNumberFormat="1" applyFont="1" applyFill="1" applyBorder="1" applyAlignment="1">
      <alignment horizontal="left"/>
    </xf>
    <xf numFmtId="0" fontId="9" fillId="7" borderId="0" xfId="0" applyFont="1" applyFill="1" applyBorder="1" applyAlignment="1">
      <alignment horizontal="center" vertical="center" textRotation="90"/>
    </xf>
    <xf numFmtId="0" fontId="9" fillId="7" borderId="3" xfId="0" applyFont="1" applyFill="1" applyBorder="1" applyAlignment="1">
      <alignment horizontal="center" vertical="center" textRotation="90"/>
    </xf>
    <xf numFmtId="0" fontId="9" fillId="7" borderId="5" xfId="0" applyFont="1" applyFill="1" applyBorder="1" applyAlignment="1">
      <alignment horizontal="center" vertical="center" textRotation="90"/>
    </xf>
    <xf numFmtId="166" fontId="13" fillId="2" borderId="2" xfId="0" applyNumberFormat="1" applyFont="1" applyFill="1" applyBorder="1" applyAlignment="1">
      <alignment horizontal="center"/>
    </xf>
    <xf numFmtId="166" fontId="13" fillId="2" borderId="1" xfId="0" applyNumberFormat="1" applyFont="1" applyFill="1" applyBorder="1" applyAlignment="1">
      <alignment horizontal="center"/>
    </xf>
    <xf numFmtId="0" fontId="13" fillId="8" borderId="4" xfId="0" applyFont="1" applyFill="1" applyBorder="1" applyAlignment="1">
      <alignment horizontal="left"/>
    </xf>
    <xf numFmtId="0" fontId="13" fillId="8" borderId="2" xfId="0" applyFont="1" applyFill="1" applyBorder="1" applyAlignment="1">
      <alignment horizontal="left"/>
    </xf>
    <xf numFmtId="0" fontId="6" fillId="4" borderId="0" xfId="0" applyFont="1" applyFill="1" applyAlignment="1">
      <alignment horizontal="left" vertical="center"/>
    </xf>
    <xf numFmtId="0" fontId="16" fillId="0" borderId="4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</cellXfs>
  <cellStyles count="4">
    <cellStyle name="Hyperlink" xfId="2" builtinId="8"/>
    <cellStyle name="Normal" xfId="0" builtinId="0"/>
    <cellStyle name="Normal 2" xfId="1" xr:uid="{00000000-0005-0000-0000-000001000000}"/>
    <cellStyle name="Page Title" xfId="3" xr:uid="{40343C05-9D20-445E-B4CE-C81E34B6F20E}"/>
  </cellStyles>
  <dxfs count="0"/>
  <tableStyles count="0" defaultTableStyle="TableStyleMedium2" defaultPivotStyle="PivotStyleLight16"/>
  <colors>
    <mruColors>
      <color rgb="FFF0FAFE"/>
      <color rgb="FFF5F5F5"/>
      <color rgb="FFE6F7FE"/>
      <color rgb="FFDEF4FE"/>
      <color rgb="FFEFFAFF"/>
      <color rgb="FFEBF8FF"/>
      <color rgb="FFF0F9FE"/>
      <color rgb="FFE2F5FE"/>
      <color rgb="FFF2F7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13</xdr:row>
      <xdr:rowOff>0</xdr:rowOff>
    </xdr:from>
    <xdr:to>
      <xdr:col>3</xdr:col>
      <xdr:colOff>512445</xdr:colOff>
      <xdr:row>16</xdr:row>
      <xdr:rowOff>12200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22F904B-7217-4ADA-AFF1-EE479BFAFB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3457575"/>
          <a:ext cx="2103120" cy="583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PLS">
  <a:themeElements>
    <a:clrScheme name="ProjectLine New">
      <a:dk1>
        <a:srgbClr val="000000"/>
      </a:dk1>
      <a:lt1>
        <a:sysClr val="window" lastClr="FFFFFF"/>
      </a:lt1>
      <a:dk2>
        <a:srgbClr val="575A5F"/>
      </a:dk2>
      <a:lt2>
        <a:srgbClr val="EFF0F3"/>
      </a:lt2>
      <a:accent1>
        <a:srgbClr val="696C72"/>
      </a:accent1>
      <a:accent2>
        <a:srgbClr val="98C21F"/>
      </a:accent2>
      <a:accent3>
        <a:srgbClr val="0492DA"/>
      </a:accent3>
      <a:accent4>
        <a:srgbClr val="008BCE"/>
      </a:accent4>
      <a:accent5>
        <a:srgbClr val="FCB116"/>
      </a:accent5>
      <a:accent6>
        <a:srgbClr val="F57E20"/>
      </a:accent6>
      <a:hlink>
        <a:srgbClr val="F57E20"/>
      </a:hlink>
      <a:folHlink>
        <a:srgbClr val="333333"/>
      </a:folHlink>
    </a:clrScheme>
    <a:fontScheme name="PLS New">
      <a:majorFont>
        <a:latin typeface="Calibri"/>
        <a:ea typeface=""/>
        <a:cs typeface=""/>
      </a:majorFont>
      <a:minorFont>
        <a:latin typeface="Calibri Ligh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3"/>
        </a:solidFill>
        <a:ln>
          <a:noFill/>
        </a:ln>
      </a:spPr>
      <a:bodyPr rtlCol="0" anchor="ctr"/>
      <a:lstStyle/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projectline.ca?subject=Inquiry:%20ERP%20Readiness%20Assessment" TargetMode="External"/><Relationship Id="rId2" Type="http://schemas.openxmlformats.org/officeDocument/2006/relationships/hyperlink" Target="mailto:info@projectline.ca" TargetMode="External"/><Relationship Id="rId1" Type="http://schemas.openxmlformats.org/officeDocument/2006/relationships/hyperlink" Target="http://www.projectline.ca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A7E80-5FCA-4B79-8099-0704440684F5}">
  <dimension ref="A1:L17"/>
  <sheetViews>
    <sheetView showGridLines="0" topLeftCell="A2" workbookViewId="0">
      <selection activeCell="B8" sqref="B8:L8"/>
    </sheetView>
  </sheetViews>
  <sheetFormatPr defaultColWidth="9" defaultRowHeight="14.25" x14ac:dyDescent="0.45"/>
  <cols>
    <col min="1" max="1" width="3.265625" style="128" customWidth="1"/>
    <col min="2" max="16384" width="9" style="128"/>
  </cols>
  <sheetData>
    <row r="1" spans="1:12" ht="25.5" x14ac:dyDescent="0.75">
      <c r="A1" s="135" t="s">
        <v>176</v>
      </c>
      <c r="B1" s="135"/>
      <c r="C1" s="135"/>
      <c r="D1" s="135"/>
      <c r="E1" s="135"/>
      <c r="F1" s="135"/>
      <c r="G1" s="135"/>
      <c r="H1" s="135"/>
      <c r="I1" s="135"/>
    </row>
    <row r="3" spans="1:12" ht="25.5" x14ac:dyDescent="0.45">
      <c r="A3" s="125" t="s">
        <v>0</v>
      </c>
    </row>
    <row r="5" spans="1:12" ht="39" customHeight="1" x14ac:dyDescent="0.45">
      <c r="A5" s="136" t="s">
        <v>1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</row>
    <row r="6" spans="1:12" s="130" customFormat="1" ht="18" x14ac:dyDescent="0.45">
      <c r="A6" s="129">
        <v>1</v>
      </c>
      <c r="B6" s="136" t="s">
        <v>177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</row>
    <row r="7" spans="1:12" s="130" customFormat="1" ht="48" customHeight="1" x14ac:dyDescent="0.45">
      <c r="A7" s="129">
        <v>2</v>
      </c>
      <c r="B7" s="136" t="s">
        <v>182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</row>
    <row r="8" spans="1:12" s="130" customFormat="1" ht="18" x14ac:dyDescent="0.45">
      <c r="A8" s="129">
        <v>3</v>
      </c>
      <c r="B8" s="136" t="s">
        <v>2</v>
      </c>
      <c r="C8" s="136"/>
      <c r="D8" s="136"/>
      <c r="E8" s="136"/>
      <c r="F8" s="136"/>
      <c r="G8" s="136"/>
      <c r="H8" s="136"/>
      <c r="I8" s="136"/>
      <c r="J8" s="136"/>
      <c r="K8" s="136"/>
      <c r="L8" s="136"/>
    </row>
    <row r="9" spans="1:12" x14ac:dyDescent="0.45">
      <c r="A9" s="131"/>
    </row>
    <row r="10" spans="1:12" x14ac:dyDescent="0.45">
      <c r="A10" s="134" t="s">
        <v>3</v>
      </c>
      <c r="B10" s="134"/>
      <c r="C10" s="134"/>
      <c r="D10" s="134"/>
      <c r="E10" s="134"/>
      <c r="F10" s="134"/>
      <c r="G10" s="134"/>
    </row>
    <row r="11" spans="1:12" ht="15" customHeight="1" x14ac:dyDescent="0.45">
      <c r="A11" s="133" t="s">
        <v>4</v>
      </c>
      <c r="B11" s="133"/>
      <c r="C11" s="133"/>
    </row>
    <row r="17" spans="12:12" x14ac:dyDescent="0.4">
      <c r="L17" s="126" t="s">
        <v>5</v>
      </c>
    </row>
  </sheetData>
  <mergeCells count="7">
    <mergeCell ref="A11:C11"/>
    <mergeCell ref="A10:G10"/>
    <mergeCell ref="A1:I1"/>
    <mergeCell ref="A5:L5"/>
    <mergeCell ref="B6:L6"/>
    <mergeCell ref="B7:L7"/>
    <mergeCell ref="B8:L8"/>
  </mergeCells>
  <hyperlinks>
    <hyperlink ref="L17" r:id="rId1" xr:uid="{25D57C68-1B93-4B0B-8356-7C3871A7BBD6}"/>
    <hyperlink ref="A11" r:id="rId2" xr:uid="{EE5C69F4-6565-4441-B2C7-43BAF281A54B}"/>
    <hyperlink ref="A11:B11" r:id="rId3" display="info@projectline.ca" xr:uid="{3B274757-B4B7-4124-AB53-AC79D7FF0A61}"/>
  </hyperlinks>
  <pageMargins left="0.7" right="0.7" top="0.75" bottom="0.75" header="0.3" footer="0.3"/>
  <pageSetup orientation="portrait" horizontalDpi="1200" verticalDpi="1200" r:id="rId4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20"/>
  <sheetViews>
    <sheetView showGridLines="0" workbookViewId="0">
      <selection activeCell="B20" sqref="B20"/>
    </sheetView>
  </sheetViews>
  <sheetFormatPr defaultColWidth="9" defaultRowHeight="14.25" x14ac:dyDescent="0.45"/>
  <cols>
    <col min="1" max="1" width="35.265625" style="71" bestFit="1" customWidth="1"/>
    <col min="2" max="2" width="21.59765625" style="71" customWidth="1"/>
    <col min="3" max="3" width="28.59765625" style="71" bestFit="1" customWidth="1"/>
    <col min="4" max="16384" width="9" style="71"/>
  </cols>
  <sheetData>
    <row r="1" spans="1:2" s="72" customFormat="1" ht="18" x14ac:dyDescent="0.55000000000000004">
      <c r="A1" s="5" t="s">
        <v>75</v>
      </c>
      <c r="B1" s="73"/>
    </row>
    <row r="3" spans="1:2" ht="14.65" thickBot="1" x14ac:dyDescent="0.5">
      <c r="A3" s="108" t="s">
        <v>63</v>
      </c>
      <c r="B3" s="109" t="s">
        <v>86</v>
      </c>
    </row>
    <row r="4" spans="1:2" x14ac:dyDescent="0.45">
      <c r="A4" s="69" t="s">
        <v>148</v>
      </c>
      <c r="B4" s="29"/>
    </row>
    <row r="5" spans="1:2" x14ac:dyDescent="0.45">
      <c r="A5" s="53" t="s">
        <v>149</v>
      </c>
      <c r="B5" s="54">
        <f>Questionnaire!F41</f>
        <v>0</v>
      </c>
    </row>
    <row r="6" spans="1:2" x14ac:dyDescent="0.45">
      <c r="A6" s="53" t="s">
        <v>150</v>
      </c>
      <c r="B6" s="76">
        <f>B5/2080*1.14</f>
        <v>0</v>
      </c>
    </row>
    <row r="7" spans="1:2" x14ac:dyDescent="0.45">
      <c r="A7" s="53" t="s">
        <v>151</v>
      </c>
      <c r="B7" s="89">
        <f>Questionnaire!F42</f>
        <v>0</v>
      </c>
    </row>
    <row r="8" spans="1:2" x14ac:dyDescent="0.45">
      <c r="A8" s="111" t="s">
        <v>152</v>
      </c>
      <c r="B8" s="112">
        <f>B6*B7*12</f>
        <v>0</v>
      </c>
    </row>
    <row r="9" spans="1:2" ht="14.65" thickBot="1" x14ac:dyDescent="0.5">
      <c r="A9" s="28"/>
      <c r="B9" s="28"/>
    </row>
    <row r="10" spans="1:2" x14ac:dyDescent="0.45">
      <c r="A10" s="69" t="s">
        <v>153</v>
      </c>
      <c r="B10" s="29"/>
    </row>
    <row r="11" spans="1:2" x14ac:dyDescent="0.45">
      <c r="A11" s="113" t="s">
        <v>154</v>
      </c>
      <c r="B11" s="116">
        <f>Questionnaire!F43</f>
        <v>0</v>
      </c>
    </row>
    <row r="12" spans="1:2" x14ac:dyDescent="0.45">
      <c r="A12" s="113" t="s">
        <v>155</v>
      </c>
      <c r="B12" s="117">
        <f>1-Questionnaire!F44</f>
        <v>1</v>
      </c>
    </row>
    <row r="13" spans="1:2" x14ac:dyDescent="0.45">
      <c r="A13" s="113" t="s">
        <v>156</v>
      </c>
      <c r="B13" s="118">
        <f>B11*(1-B12)</f>
        <v>0</v>
      </c>
    </row>
    <row r="14" spans="1:2" x14ac:dyDescent="0.45">
      <c r="A14" s="113" t="s">
        <v>157</v>
      </c>
      <c r="B14" s="117">
        <f>1-Questionnaire!F45</f>
        <v>1</v>
      </c>
    </row>
    <row r="15" spans="1:2" x14ac:dyDescent="0.45">
      <c r="A15" s="113" t="s">
        <v>158</v>
      </c>
      <c r="B15" s="118">
        <f>B11*(1-B14)</f>
        <v>0</v>
      </c>
    </row>
    <row r="16" spans="1:2" x14ac:dyDescent="0.45">
      <c r="A16" s="113" t="s">
        <v>159</v>
      </c>
      <c r="B16" s="119">
        <f>Questionnaire!F46</f>
        <v>0</v>
      </c>
    </row>
    <row r="17" spans="1:2" x14ac:dyDescent="0.45">
      <c r="A17" s="113" t="s">
        <v>160</v>
      </c>
      <c r="B17" s="119">
        <f>B13*B16</f>
        <v>0</v>
      </c>
    </row>
    <row r="18" spans="1:2" x14ac:dyDescent="0.45">
      <c r="A18" s="114" t="s">
        <v>161</v>
      </c>
      <c r="B18" s="115">
        <f>((B13*B16)-(B15*B16))*12</f>
        <v>0</v>
      </c>
    </row>
    <row r="19" spans="1:2" ht="14.65" thickBot="1" x14ac:dyDescent="0.5">
      <c r="A19" s="110"/>
      <c r="B19" s="110"/>
    </row>
    <row r="20" spans="1:2" x14ac:dyDescent="0.45">
      <c r="A20" s="49" t="s">
        <v>94</v>
      </c>
      <c r="B20" s="50">
        <f>B8+B18</f>
        <v>0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5"/>
  <sheetViews>
    <sheetView showGridLines="0" workbookViewId="0">
      <selection activeCell="D20" sqref="D20"/>
    </sheetView>
  </sheetViews>
  <sheetFormatPr defaultColWidth="9" defaultRowHeight="14.25" x14ac:dyDescent="0.45"/>
  <cols>
    <col min="1" max="1" width="41.1328125" style="2" customWidth="1"/>
    <col min="2" max="2" width="21.59765625" style="2" customWidth="1"/>
    <col min="3" max="3" width="43.73046875" style="2" bestFit="1" customWidth="1"/>
    <col min="4" max="16384" width="9" style="2"/>
  </cols>
  <sheetData>
    <row r="1" spans="1:2" s="17" customFormat="1" ht="18" x14ac:dyDescent="0.55000000000000004">
      <c r="A1" s="5" t="s">
        <v>162</v>
      </c>
      <c r="B1" s="6"/>
    </row>
    <row r="3" spans="1:2" ht="14.65" thickBot="1" x14ac:dyDescent="0.5">
      <c r="A3" s="108" t="s">
        <v>63</v>
      </c>
      <c r="B3" s="109" t="s">
        <v>86</v>
      </c>
    </row>
    <row r="4" spans="1:2" s="1" customFormat="1" x14ac:dyDescent="0.45">
      <c r="A4" s="37" t="s">
        <v>163</v>
      </c>
      <c r="B4" s="37"/>
    </row>
    <row r="5" spans="1:2" ht="32.1" customHeight="1" x14ac:dyDescent="0.45">
      <c r="A5" s="149" t="s">
        <v>164</v>
      </c>
      <c r="B5" s="149"/>
    </row>
    <row r="6" spans="1:2" x14ac:dyDescent="0.45">
      <c r="A6" s="38" t="s">
        <v>165</v>
      </c>
      <c r="B6" s="121">
        <f>Questionnaire!F47</f>
        <v>0</v>
      </c>
    </row>
    <row r="7" spans="1:2" x14ac:dyDescent="0.45">
      <c r="A7" s="56" t="s">
        <v>166</v>
      </c>
      <c r="B7" s="57">
        <f>Questionnaire!C6*B6</f>
        <v>0</v>
      </c>
    </row>
    <row r="8" spans="1:2" ht="14.65" thickBot="1" x14ac:dyDescent="0.5">
      <c r="A8" s="78"/>
      <c r="B8" s="120"/>
    </row>
    <row r="9" spans="1:2" s="1" customFormat="1" x14ac:dyDescent="0.45">
      <c r="A9" s="37" t="s">
        <v>167</v>
      </c>
      <c r="B9" s="37"/>
    </row>
    <row r="10" spans="1:2" s="1" customFormat="1" ht="32.1" customHeight="1" x14ac:dyDescent="0.45">
      <c r="A10" s="149" t="s">
        <v>168</v>
      </c>
      <c r="B10" s="149"/>
    </row>
    <row r="11" spans="1:2" x14ac:dyDescent="0.45">
      <c r="A11" s="38" t="s">
        <v>165</v>
      </c>
      <c r="B11" s="121">
        <f>Questionnaire!F48</f>
        <v>0</v>
      </c>
    </row>
    <row r="12" spans="1:2" x14ac:dyDescent="0.45">
      <c r="A12" s="56" t="s">
        <v>166</v>
      </c>
      <c r="B12" s="57">
        <f>Questionnaire!C6*B11</f>
        <v>0</v>
      </c>
    </row>
    <row r="13" spans="1:2" ht="14.65" thickBot="1" x14ac:dyDescent="0.5">
      <c r="A13" s="78"/>
      <c r="B13" s="120"/>
    </row>
    <row r="14" spans="1:2" s="1" customFormat="1" x14ac:dyDescent="0.45">
      <c r="A14" s="37" t="s">
        <v>169</v>
      </c>
      <c r="B14" s="37"/>
    </row>
    <row r="15" spans="1:2" x14ac:dyDescent="0.45">
      <c r="A15" s="149" t="s">
        <v>170</v>
      </c>
      <c r="B15" s="149"/>
    </row>
    <row r="16" spans="1:2" x14ac:dyDescent="0.45">
      <c r="A16" s="38" t="s">
        <v>165</v>
      </c>
      <c r="B16" s="121">
        <f>Questionnaire!F49</f>
        <v>0</v>
      </c>
    </row>
    <row r="17" spans="1:3" x14ac:dyDescent="0.45">
      <c r="A17" s="56" t="s">
        <v>166</v>
      </c>
      <c r="B17" s="57">
        <f>Questionnaire!C6*B16</f>
        <v>0</v>
      </c>
    </row>
    <row r="18" spans="1:3" ht="14.65" thickBot="1" x14ac:dyDescent="0.5">
      <c r="A18" s="78"/>
      <c r="B18" s="120"/>
    </row>
    <row r="19" spans="1:3" s="1" customFormat="1" x14ac:dyDescent="0.45">
      <c r="A19" s="37" t="s">
        <v>171</v>
      </c>
      <c r="B19" s="37"/>
    </row>
    <row r="20" spans="1:3" ht="32.1" customHeight="1" x14ac:dyDescent="0.45">
      <c r="A20" s="149" t="s">
        <v>172</v>
      </c>
      <c r="B20" s="149"/>
    </row>
    <row r="21" spans="1:3" x14ac:dyDescent="0.45">
      <c r="A21" s="38" t="s">
        <v>173</v>
      </c>
      <c r="B21" s="122">
        <f>Questionnaire!C13</f>
        <v>0</v>
      </c>
    </row>
    <row r="22" spans="1:3" x14ac:dyDescent="0.45">
      <c r="A22" s="38" t="s">
        <v>174</v>
      </c>
      <c r="B22" s="123">
        <f>Questionnaire!F50</f>
        <v>0</v>
      </c>
    </row>
    <row r="23" spans="1:3" x14ac:dyDescent="0.45">
      <c r="A23" s="56" t="s">
        <v>175</v>
      </c>
      <c r="B23" s="124">
        <f>B21*B22</f>
        <v>0</v>
      </c>
    </row>
    <row r="25" spans="1:3" x14ac:dyDescent="0.45">
      <c r="A25" s="49" t="s">
        <v>94</v>
      </c>
      <c r="B25" s="50">
        <f>SUM(B7,B12,B17,B23)</f>
        <v>0</v>
      </c>
      <c r="C25"/>
    </row>
  </sheetData>
  <mergeCells count="4">
    <mergeCell ref="A5:B5"/>
    <mergeCell ref="A10:B10"/>
    <mergeCell ref="A15:B15"/>
    <mergeCell ref="A20:B2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4"/>
  <sheetViews>
    <sheetView showGridLines="0" topLeftCell="A24" zoomScaleNormal="100" workbookViewId="0">
      <selection activeCell="F36" sqref="F36"/>
    </sheetView>
  </sheetViews>
  <sheetFormatPr defaultColWidth="9" defaultRowHeight="14.25" x14ac:dyDescent="0.45"/>
  <cols>
    <col min="1" max="1" width="6.1328125" style="1" customWidth="1"/>
    <col min="2" max="2" width="45" style="2" customWidth="1"/>
    <col min="3" max="3" width="16.59765625" style="2" customWidth="1"/>
    <col min="4" max="5" width="9" style="2" customWidth="1"/>
    <col min="6" max="6" width="19.73046875" style="2" customWidth="1"/>
    <col min="7" max="7" width="12" style="2" customWidth="1"/>
    <col min="8" max="8" width="9" style="2"/>
    <col min="9" max="9" width="0" style="2" hidden="1" customWidth="1"/>
    <col min="10" max="16384" width="9" style="2"/>
  </cols>
  <sheetData>
    <row r="1" spans="1:9" s="9" customFormat="1" ht="22.5" customHeight="1" thickBot="1" x14ac:dyDescent="0.5">
      <c r="A1" s="7" t="s">
        <v>6</v>
      </c>
      <c r="B1" s="8"/>
      <c r="C1" s="8"/>
      <c r="D1" s="8"/>
      <c r="E1" s="8"/>
      <c r="F1" s="8"/>
      <c r="G1" s="8"/>
    </row>
    <row r="2" spans="1:9" x14ac:dyDescent="0.45">
      <c r="A2" s="141" t="s">
        <v>7</v>
      </c>
      <c r="B2" s="24" t="s">
        <v>8</v>
      </c>
      <c r="C2" s="145"/>
      <c r="D2" s="145"/>
      <c r="E2" s="145"/>
      <c r="F2" s="145"/>
      <c r="G2" s="25"/>
      <c r="I2" s="3">
        <v>0.1</v>
      </c>
    </row>
    <row r="3" spans="1:9" x14ac:dyDescent="0.45">
      <c r="A3" s="140"/>
      <c r="B3" s="127" t="s">
        <v>9</v>
      </c>
      <c r="C3" s="146"/>
      <c r="D3" s="146"/>
      <c r="E3" s="146"/>
      <c r="F3" s="146"/>
      <c r="G3" s="26"/>
      <c r="I3" s="3">
        <v>0.2</v>
      </c>
    </row>
    <row r="4" spans="1:9" x14ac:dyDescent="0.45">
      <c r="A4" s="140"/>
      <c r="B4" s="127" t="s">
        <v>10</v>
      </c>
      <c r="C4" s="146"/>
      <c r="D4" s="146"/>
      <c r="E4" s="146"/>
      <c r="F4" s="146"/>
      <c r="G4" s="26"/>
      <c r="I4" s="3">
        <v>0.3</v>
      </c>
    </row>
    <row r="5" spans="1:9" ht="14.65" thickBot="1" x14ac:dyDescent="0.5">
      <c r="A5" s="142"/>
      <c r="B5" s="27" t="s">
        <v>11</v>
      </c>
      <c r="C5" s="139"/>
      <c r="D5" s="139"/>
      <c r="E5" s="139"/>
      <c r="F5" s="139"/>
      <c r="G5" s="28"/>
    </row>
    <row r="6" spans="1:9" x14ac:dyDescent="0.45">
      <c r="A6" s="141" t="s">
        <v>12</v>
      </c>
      <c r="B6" s="24" t="s">
        <v>13</v>
      </c>
      <c r="C6" s="97">
        <v>2000000</v>
      </c>
      <c r="D6" s="29"/>
      <c r="E6" s="29"/>
      <c r="F6" s="25"/>
      <c r="G6" s="25"/>
    </row>
    <row r="7" spans="1:9" x14ac:dyDescent="0.45">
      <c r="A7" s="140"/>
      <c r="B7" s="30" t="s">
        <v>14</v>
      </c>
      <c r="C7" s="98">
        <v>0.5</v>
      </c>
      <c r="D7" s="143">
        <f>$C$6*C7</f>
        <v>1000000</v>
      </c>
      <c r="E7" s="143"/>
      <c r="F7" s="26"/>
      <c r="G7" s="26"/>
    </row>
    <row r="8" spans="1:9" x14ac:dyDescent="0.45">
      <c r="A8" s="140"/>
      <c r="B8" s="30" t="s">
        <v>15</v>
      </c>
      <c r="C8" s="98">
        <v>0.15</v>
      </c>
      <c r="D8" s="143">
        <f>$C$6*C8</f>
        <v>300000</v>
      </c>
      <c r="E8" s="143"/>
      <c r="F8" s="26"/>
      <c r="G8" s="26"/>
    </row>
    <row r="9" spans="1:9" x14ac:dyDescent="0.45">
      <c r="A9" s="140"/>
      <c r="B9" s="30" t="s">
        <v>16</v>
      </c>
      <c r="C9" s="98">
        <v>0.15</v>
      </c>
      <c r="D9" s="143">
        <f>$C$6*C9</f>
        <v>300000</v>
      </c>
      <c r="E9" s="143"/>
      <c r="F9" s="26"/>
      <c r="G9" s="26"/>
    </row>
    <row r="10" spans="1:9" ht="14.65" thickBot="1" x14ac:dyDescent="0.5">
      <c r="A10" s="140"/>
      <c r="B10" s="31" t="s">
        <v>17</v>
      </c>
      <c r="C10" s="99">
        <v>0.2</v>
      </c>
      <c r="D10" s="144">
        <f>$C$6*C10</f>
        <v>400000</v>
      </c>
      <c r="E10" s="144"/>
      <c r="F10" s="26"/>
      <c r="G10" s="26"/>
    </row>
    <row r="11" spans="1:9" ht="15" customHeight="1" x14ac:dyDescent="0.45">
      <c r="A11" s="141" t="s">
        <v>18</v>
      </c>
      <c r="B11" s="32" t="s">
        <v>19</v>
      </c>
      <c r="C11" s="97"/>
      <c r="D11" s="25"/>
      <c r="E11" s="25"/>
      <c r="F11" s="25"/>
      <c r="G11" s="25"/>
    </row>
    <row r="12" spans="1:9" x14ac:dyDescent="0.45">
      <c r="A12" s="140"/>
      <c r="B12" s="127" t="s">
        <v>20</v>
      </c>
      <c r="C12" s="100"/>
      <c r="D12" s="26"/>
      <c r="E12" s="26"/>
      <c r="F12" s="26"/>
      <c r="G12" s="26"/>
    </row>
    <row r="13" spans="1:9" ht="14.65" thickBot="1" x14ac:dyDescent="0.5">
      <c r="A13" s="142"/>
      <c r="B13" s="27" t="s">
        <v>21</v>
      </c>
      <c r="C13" s="101"/>
      <c r="D13" s="28"/>
      <c r="E13" s="28"/>
      <c r="F13" s="28"/>
      <c r="G13" s="28"/>
    </row>
    <row r="14" spans="1:9" ht="15" customHeight="1" x14ac:dyDescent="0.45">
      <c r="A14" s="141" t="s">
        <v>22</v>
      </c>
      <c r="B14" s="24" t="s">
        <v>23</v>
      </c>
      <c r="C14" s="97"/>
      <c r="D14" s="25"/>
      <c r="E14" s="25"/>
      <c r="F14" s="25"/>
      <c r="G14" s="25"/>
    </row>
    <row r="15" spans="1:9" x14ac:dyDescent="0.45">
      <c r="A15" s="140"/>
      <c r="B15" s="127" t="s">
        <v>24</v>
      </c>
      <c r="C15" s="100"/>
      <c r="D15" s="26"/>
      <c r="E15" s="26"/>
      <c r="F15" s="26"/>
      <c r="G15" s="26"/>
    </row>
    <row r="16" spans="1:9" ht="14.65" thickBot="1" x14ac:dyDescent="0.5">
      <c r="A16" s="142"/>
      <c r="B16" s="27" t="s">
        <v>25</v>
      </c>
      <c r="C16" s="101"/>
      <c r="D16" s="28"/>
      <c r="E16" s="28"/>
      <c r="F16" s="28"/>
      <c r="G16" s="28"/>
    </row>
    <row r="17" spans="1:7" x14ac:dyDescent="0.45">
      <c r="A17" s="140" t="s">
        <v>26</v>
      </c>
      <c r="B17" s="26"/>
      <c r="C17" s="26"/>
      <c r="D17" s="26"/>
      <c r="E17" s="26"/>
      <c r="F17" s="26"/>
      <c r="G17" s="33" t="s">
        <v>27</v>
      </c>
    </row>
    <row r="18" spans="1:7" x14ac:dyDescent="0.45">
      <c r="A18" s="140"/>
      <c r="B18" s="137" t="s">
        <v>28</v>
      </c>
      <c r="C18" s="137"/>
      <c r="D18" s="137"/>
      <c r="E18" s="137"/>
      <c r="F18" s="98">
        <v>0.15</v>
      </c>
      <c r="G18" s="34" t="s">
        <v>29</v>
      </c>
    </row>
    <row r="19" spans="1:7" x14ac:dyDescent="0.45">
      <c r="A19" s="140"/>
      <c r="B19" s="137" t="s">
        <v>31</v>
      </c>
      <c r="C19" s="137"/>
      <c r="D19" s="137"/>
      <c r="E19" s="137"/>
      <c r="F19" s="102"/>
      <c r="G19" s="34" t="s">
        <v>30</v>
      </c>
    </row>
    <row r="20" spans="1:7" x14ac:dyDescent="0.45">
      <c r="A20" s="140"/>
      <c r="B20" s="137" t="s">
        <v>32</v>
      </c>
      <c r="C20" s="137"/>
      <c r="D20" s="137"/>
      <c r="E20" s="137"/>
      <c r="F20" s="98"/>
      <c r="G20" s="34" t="s">
        <v>29</v>
      </c>
    </row>
    <row r="21" spans="1:7" x14ac:dyDescent="0.45">
      <c r="A21" s="140"/>
      <c r="B21" s="137" t="s">
        <v>33</v>
      </c>
      <c r="C21" s="137"/>
      <c r="D21" s="137"/>
      <c r="E21" s="137"/>
      <c r="F21" s="98"/>
      <c r="G21" s="34" t="s">
        <v>29</v>
      </c>
    </row>
    <row r="22" spans="1:7" x14ac:dyDescent="0.45">
      <c r="A22" s="140"/>
      <c r="B22" s="137" t="s">
        <v>34</v>
      </c>
      <c r="C22" s="137"/>
      <c r="D22" s="137"/>
      <c r="E22" s="137"/>
      <c r="F22" s="98"/>
      <c r="G22" s="34" t="s">
        <v>29</v>
      </c>
    </row>
    <row r="23" spans="1:7" x14ac:dyDescent="0.45">
      <c r="A23" s="140"/>
      <c r="B23" s="137" t="s">
        <v>35</v>
      </c>
      <c r="C23" s="137"/>
      <c r="D23" s="137"/>
      <c r="E23" s="137"/>
      <c r="F23" s="98"/>
      <c r="G23" s="34" t="s">
        <v>29</v>
      </c>
    </row>
    <row r="24" spans="1:7" x14ac:dyDescent="0.45">
      <c r="A24" s="140"/>
      <c r="B24" s="137" t="s">
        <v>36</v>
      </c>
      <c r="C24" s="137"/>
      <c r="D24" s="137"/>
      <c r="E24" s="137"/>
      <c r="F24" s="100"/>
      <c r="G24" s="34" t="s">
        <v>30</v>
      </c>
    </row>
    <row r="25" spans="1:7" x14ac:dyDescent="0.45">
      <c r="A25" s="140"/>
      <c r="B25" s="137" t="s">
        <v>37</v>
      </c>
      <c r="C25" s="137"/>
      <c r="D25" s="137"/>
      <c r="E25" s="137"/>
      <c r="F25" s="102"/>
      <c r="G25" s="34" t="s">
        <v>30</v>
      </c>
    </row>
    <row r="26" spans="1:7" x14ac:dyDescent="0.45">
      <c r="A26" s="140"/>
      <c r="B26" s="137" t="s">
        <v>38</v>
      </c>
      <c r="C26" s="137"/>
      <c r="D26" s="137"/>
      <c r="E26" s="137"/>
      <c r="F26" s="103"/>
      <c r="G26" s="34" t="s">
        <v>39</v>
      </c>
    </row>
    <row r="27" spans="1:7" x14ac:dyDescent="0.45">
      <c r="A27" s="140"/>
      <c r="B27" s="137" t="s">
        <v>40</v>
      </c>
      <c r="C27" s="137"/>
      <c r="D27" s="137"/>
      <c r="E27" s="137"/>
      <c r="F27" s="103"/>
      <c r="G27" s="34" t="s">
        <v>39</v>
      </c>
    </row>
    <row r="28" spans="1:7" x14ac:dyDescent="0.45">
      <c r="A28" s="140"/>
      <c r="B28" s="137" t="s">
        <v>41</v>
      </c>
      <c r="C28" s="137"/>
      <c r="D28" s="137"/>
      <c r="E28" s="137"/>
      <c r="F28" s="98"/>
      <c r="G28" s="34" t="s">
        <v>29</v>
      </c>
    </row>
    <row r="29" spans="1:7" x14ac:dyDescent="0.45">
      <c r="A29" s="140"/>
      <c r="B29" s="137" t="s">
        <v>42</v>
      </c>
      <c r="C29" s="137"/>
      <c r="D29" s="137"/>
      <c r="E29" s="137"/>
      <c r="F29" s="103"/>
      <c r="G29" s="34" t="s">
        <v>39</v>
      </c>
    </row>
    <row r="30" spans="1:7" x14ac:dyDescent="0.45">
      <c r="A30" s="140"/>
      <c r="B30" s="137" t="s">
        <v>43</v>
      </c>
      <c r="C30" s="137"/>
      <c r="D30" s="137"/>
      <c r="E30" s="137"/>
      <c r="F30" s="103"/>
      <c r="G30" s="34" t="s">
        <v>39</v>
      </c>
    </row>
    <row r="31" spans="1:7" x14ac:dyDescent="0.45">
      <c r="A31" s="140"/>
      <c r="B31" s="137" t="s">
        <v>44</v>
      </c>
      <c r="C31" s="137"/>
      <c r="D31" s="137"/>
      <c r="E31" s="137"/>
      <c r="F31" s="103"/>
      <c r="G31" s="34" t="s">
        <v>45</v>
      </c>
    </row>
    <row r="32" spans="1:7" x14ac:dyDescent="0.45">
      <c r="A32" s="140"/>
      <c r="B32" s="137" t="s">
        <v>46</v>
      </c>
      <c r="C32" s="137"/>
      <c r="D32" s="137"/>
      <c r="E32" s="137"/>
      <c r="F32" s="102"/>
      <c r="G32" s="34" t="s">
        <v>30</v>
      </c>
    </row>
    <row r="33" spans="1:7" x14ac:dyDescent="0.45">
      <c r="A33" s="140"/>
      <c r="B33" s="137" t="s">
        <v>47</v>
      </c>
      <c r="C33" s="137"/>
      <c r="D33" s="137"/>
      <c r="E33" s="137"/>
      <c r="F33" s="102"/>
      <c r="G33" s="34" t="s">
        <v>30</v>
      </c>
    </row>
    <row r="34" spans="1:7" x14ac:dyDescent="0.45">
      <c r="A34" s="140"/>
      <c r="B34" s="137" t="s">
        <v>48</v>
      </c>
      <c r="C34" s="137"/>
      <c r="D34" s="137"/>
      <c r="E34" s="137"/>
      <c r="F34" s="102">
        <v>3</v>
      </c>
      <c r="G34" s="34" t="s">
        <v>30</v>
      </c>
    </row>
    <row r="35" spans="1:7" x14ac:dyDescent="0.45">
      <c r="A35" s="140"/>
      <c r="B35" s="137" t="s">
        <v>49</v>
      </c>
      <c r="C35" s="137"/>
      <c r="D35" s="137"/>
      <c r="E35" s="137"/>
      <c r="F35" s="98"/>
      <c r="G35" s="34" t="s">
        <v>29</v>
      </c>
    </row>
    <row r="36" spans="1:7" x14ac:dyDescent="0.45">
      <c r="A36" s="140"/>
      <c r="B36" s="137" t="s">
        <v>50</v>
      </c>
      <c r="C36" s="137"/>
      <c r="D36" s="137"/>
      <c r="E36" s="137"/>
      <c r="F36" s="98"/>
      <c r="G36" s="34" t="s">
        <v>29</v>
      </c>
    </row>
    <row r="37" spans="1:7" x14ac:dyDescent="0.45">
      <c r="A37" s="140"/>
      <c r="B37" s="137" t="s">
        <v>51</v>
      </c>
      <c r="C37" s="137"/>
      <c r="D37" s="137"/>
      <c r="E37" s="137"/>
      <c r="F37" s="98"/>
      <c r="G37" s="34" t="s">
        <v>29</v>
      </c>
    </row>
    <row r="38" spans="1:7" x14ac:dyDescent="0.45">
      <c r="A38" s="140"/>
      <c r="B38" s="137" t="s">
        <v>52</v>
      </c>
      <c r="C38" s="137"/>
      <c r="D38" s="137"/>
      <c r="E38" s="137"/>
      <c r="F38" s="98"/>
      <c r="G38" s="34" t="s">
        <v>29</v>
      </c>
    </row>
    <row r="39" spans="1:7" x14ac:dyDescent="0.45">
      <c r="A39" s="140"/>
      <c r="B39" s="137" t="s">
        <v>53</v>
      </c>
      <c r="C39" s="137"/>
      <c r="D39" s="137"/>
      <c r="E39" s="137"/>
      <c r="F39" s="103"/>
      <c r="G39" s="34" t="s">
        <v>45</v>
      </c>
    </row>
    <row r="40" spans="1:7" x14ac:dyDescent="0.45">
      <c r="A40" s="140"/>
      <c r="B40" s="137" t="s">
        <v>54</v>
      </c>
      <c r="C40" s="137"/>
      <c r="D40" s="137"/>
      <c r="E40" s="137"/>
      <c r="F40" s="98"/>
      <c r="G40" s="34" t="s">
        <v>29</v>
      </c>
    </row>
    <row r="41" spans="1:7" x14ac:dyDescent="0.45">
      <c r="A41" s="140"/>
      <c r="B41" s="137" t="s">
        <v>55</v>
      </c>
      <c r="C41" s="137"/>
      <c r="D41" s="137"/>
      <c r="E41" s="137"/>
      <c r="F41" s="102"/>
      <c r="G41" s="34" t="s">
        <v>30</v>
      </c>
    </row>
    <row r="42" spans="1:7" x14ac:dyDescent="0.45">
      <c r="A42" s="140"/>
      <c r="B42" s="137" t="s">
        <v>56</v>
      </c>
      <c r="C42" s="137"/>
      <c r="D42" s="137"/>
      <c r="E42" s="137"/>
      <c r="F42" s="103"/>
      <c r="G42" s="34" t="s">
        <v>45</v>
      </c>
    </row>
    <row r="43" spans="1:7" x14ac:dyDescent="0.45">
      <c r="A43" s="140"/>
      <c r="B43" s="137" t="s">
        <v>57</v>
      </c>
      <c r="C43" s="137"/>
      <c r="D43" s="137"/>
      <c r="E43" s="137"/>
      <c r="F43" s="103"/>
      <c r="G43" s="34" t="s">
        <v>58</v>
      </c>
    </row>
    <row r="44" spans="1:7" x14ac:dyDescent="0.45">
      <c r="A44" s="140"/>
      <c r="B44" s="137" t="s">
        <v>59</v>
      </c>
      <c r="C44" s="137"/>
      <c r="D44" s="137"/>
      <c r="E44" s="137"/>
      <c r="F44" s="98"/>
      <c r="G44" s="34" t="s">
        <v>29</v>
      </c>
    </row>
    <row r="45" spans="1:7" x14ac:dyDescent="0.45">
      <c r="A45" s="140"/>
      <c r="B45" s="137" t="s">
        <v>60</v>
      </c>
      <c r="C45" s="137"/>
      <c r="D45" s="137"/>
      <c r="E45" s="137"/>
      <c r="F45" s="98"/>
      <c r="G45" s="34" t="s">
        <v>29</v>
      </c>
    </row>
    <row r="46" spans="1:7" x14ac:dyDescent="0.45">
      <c r="A46" s="140"/>
      <c r="B46" s="137" t="s">
        <v>61</v>
      </c>
      <c r="C46" s="137"/>
      <c r="D46" s="137"/>
      <c r="E46" s="137"/>
      <c r="F46" s="102"/>
      <c r="G46" s="34" t="s">
        <v>30</v>
      </c>
    </row>
    <row r="47" spans="1:7" x14ac:dyDescent="0.45">
      <c r="A47" s="140"/>
      <c r="B47" s="137" t="s">
        <v>178</v>
      </c>
      <c r="C47" s="137"/>
      <c r="D47" s="137"/>
      <c r="E47" s="137"/>
      <c r="F47" s="98"/>
      <c r="G47" s="34" t="s">
        <v>29</v>
      </c>
    </row>
    <row r="48" spans="1:7" x14ac:dyDescent="0.45">
      <c r="A48" s="140"/>
      <c r="B48" s="137" t="s">
        <v>179</v>
      </c>
      <c r="C48" s="137"/>
      <c r="D48" s="137"/>
      <c r="E48" s="137"/>
      <c r="F48" s="98"/>
      <c r="G48" s="34" t="s">
        <v>29</v>
      </c>
    </row>
    <row r="49" spans="1:7" x14ac:dyDescent="0.45">
      <c r="A49" s="140"/>
      <c r="B49" s="137" t="s">
        <v>180</v>
      </c>
      <c r="C49" s="137"/>
      <c r="D49" s="137"/>
      <c r="E49" s="137"/>
      <c r="F49" s="98"/>
      <c r="G49" s="34" t="s">
        <v>29</v>
      </c>
    </row>
    <row r="50" spans="1:7" x14ac:dyDescent="0.45">
      <c r="A50" s="140"/>
      <c r="B50" s="137" t="s">
        <v>181</v>
      </c>
      <c r="C50" s="137"/>
      <c r="D50" s="137"/>
      <c r="E50" s="137"/>
      <c r="F50" s="98"/>
      <c r="G50" s="34" t="s">
        <v>29</v>
      </c>
    </row>
    <row r="51" spans="1:7" x14ac:dyDescent="0.45">
      <c r="A51" s="13"/>
      <c r="B51" s="1"/>
      <c r="C51" s="1"/>
      <c r="D51" s="1"/>
      <c r="E51" s="1"/>
      <c r="F51" s="1"/>
      <c r="G51" s="11"/>
    </row>
    <row r="52" spans="1:7" x14ac:dyDescent="0.45">
      <c r="B52" s="138"/>
      <c r="C52" s="138"/>
      <c r="D52" s="138"/>
      <c r="E52" s="138"/>
    </row>
    <row r="53" spans="1:7" x14ac:dyDescent="0.45">
      <c r="B53" s="138"/>
      <c r="C53" s="138"/>
      <c r="D53" s="138"/>
      <c r="E53" s="138"/>
    </row>
    <row r="54" spans="1:7" x14ac:dyDescent="0.45">
      <c r="B54" s="138"/>
      <c r="C54" s="138"/>
      <c r="D54" s="138"/>
      <c r="E54" s="138"/>
    </row>
  </sheetData>
  <mergeCells count="49">
    <mergeCell ref="A17:A50"/>
    <mergeCell ref="A2:A5"/>
    <mergeCell ref="A11:A13"/>
    <mergeCell ref="A14:A16"/>
    <mergeCell ref="D7:E7"/>
    <mergeCell ref="D8:E8"/>
    <mergeCell ref="D9:E9"/>
    <mergeCell ref="D10:E10"/>
    <mergeCell ref="A6:A10"/>
    <mergeCell ref="B22:E22"/>
    <mergeCell ref="B23:E23"/>
    <mergeCell ref="B24:E24"/>
    <mergeCell ref="B25:E25"/>
    <mergeCell ref="C2:F2"/>
    <mergeCell ref="C3:F3"/>
    <mergeCell ref="C4:F4"/>
    <mergeCell ref="C5:F5"/>
    <mergeCell ref="B18:E18"/>
    <mergeCell ref="B19:E19"/>
    <mergeCell ref="B20:E20"/>
    <mergeCell ref="B21:E21"/>
    <mergeCell ref="B34:E34"/>
    <mergeCell ref="B26:E26"/>
    <mergeCell ref="B27:E27"/>
    <mergeCell ref="B28:E28"/>
    <mergeCell ref="B35:E35"/>
    <mergeCell ref="B29:E29"/>
    <mergeCell ref="B30:E30"/>
    <mergeCell ref="B31:E31"/>
    <mergeCell ref="B32:E32"/>
    <mergeCell ref="B33:E33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52:E52"/>
    <mergeCell ref="B53:E53"/>
    <mergeCell ref="B54:E54"/>
    <mergeCell ref="B47:E47"/>
    <mergeCell ref="B48:E48"/>
    <mergeCell ref="B49:E49"/>
    <mergeCell ref="B50:E50"/>
  </mergeCells>
  <dataValidations disablePrompts="1" count="1">
    <dataValidation type="list" allowBlank="1" showInputMessage="1" showErrorMessage="1" sqref="I2:I4 F24" xr:uid="{00000000-0002-0000-0000-000000000000}">
      <formula1>$I$2:$I$4</formula1>
    </dataValidation>
  </dataValidations>
  <pageMargins left="0.7" right="0.7" top="0.75" bottom="0.75" header="0.3" footer="0.3"/>
  <pageSetup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3"/>
  <sheetViews>
    <sheetView showGridLines="0" workbookViewId="0">
      <selection activeCell="B7" sqref="B7"/>
    </sheetView>
  </sheetViews>
  <sheetFormatPr defaultColWidth="9" defaultRowHeight="14.25" x14ac:dyDescent="0.45"/>
  <cols>
    <col min="1" max="1" width="27.73046875" style="2" bestFit="1" customWidth="1"/>
    <col min="2" max="3" width="22.59765625" style="2" customWidth="1"/>
    <col min="4" max="4" width="11" style="2" customWidth="1"/>
    <col min="5" max="5" width="11.59765625" style="2" customWidth="1"/>
    <col min="6" max="6" width="9" style="2"/>
    <col min="7" max="7" width="83.86328125" style="2" bestFit="1" customWidth="1"/>
    <col min="8" max="16384" width="9" style="2"/>
  </cols>
  <sheetData>
    <row r="1" spans="1:7" s="18" customFormat="1" ht="22.5" customHeight="1" x14ac:dyDescent="0.45">
      <c r="A1" s="39" t="s">
        <v>62</v>
      </c>
      <c r="B1" s="147">
        <f>Questionnaire!C2</f>
        <v>0</v>
      </c>
      <c r="C1" s="147"/>
      <c r="D1" s="147"/>
      <c r="E1" s="147"/>
    </row>
    <row r="2" spans="1:7" x14ac:dyDescent="0.45">
      <c r="B2" s="4"/>
      <c r="C2" s="4"/>
      <c r="E2" s="4"/>
    </row>
    <row r="3" spans="1:7" ht="14.65" thickBot="1" x14ac:dyDescent="0.5">
      <c r="A3" s="61" t="s">
        <v>63</v>
      </c>
      <c r="B3" s="62" t="s">
        <v>64</v>
      </c>
      <c r="C3" s="62" t="s">
        <v>65</v>
      </c>
      <c r="D3" s="63" t="s">
        <v>66</v>
      </c>
      <c r="E3" s="64" t="s">
        <v>67</v>
      </c>
    </row>
    <row r="4" spans="1:7" ht="15" customHeight="1" x14ac:dyDescent="0.45">
      <c r="A4" s="37" t="s">
        <v>68</v>
      </c>
      <c r="B4" s="94"/>
      <c r="C4" s="94"/>
      <c r="D4" s="15"/>
      <c r="E4" s="22"/>
    </row>
    <row r="5" spans="1:7" ht="15" customHeight="1" x14ac:dyDescent="0.45">
      <c r="A5" s="38" t="s">
        <v>69</v>
      </c>
      <c r="B5" s="132">
        <v>0</v>
      </c>
      <c r="C5" s="104">
        <f>'Lack of Sales or Forecasting'!B13</f>
        <v>0</v>
      </c>
      <c r="D5" s="12"/>
      <c r="E5" s="36"/>
      <c r="G5"/>
    </row>
    <row r="6" spans="1:7" x14ac:dyDescent="0.45">
      <c r="A6" s="38" t="s">
        <v>70</v>
      </c>
      <c r="B6" s="132">
        <v>0</v>
      </c>
      <c r="C6" s="104">
        <f>'Asset Underutilization'!B12</f>
        <v>0</v>
      </c>
      <c r="D6" s="1"/>
      <c r="E6" s="19"/>
    </row>
    <row r="7" spans="1:7" x14ac:dyDescent="0.45">
      <c r="A7" s="38" t="s">
        <v>71</v>
      </c>
      <c r="B7" s="132">
        <v>0</v>
      </c>
      <c r="C7" s="104">
        <f>'Item Mismanagement'!B14</f>
        <v>0</v>
      </c>
      <c r="D7" s="1"/>
      <c r="E7" s="19"/>
    </row>
    <row r="8" spans="1:7" x14ac:dyDescent="0.45">
      <c r="A8" s="38" t="s">
        <v>72</v>
      </c>
      <c r="B8" s="132">
        <v>0</v>
      </c>
      <c r="C8" s="105" t="e">
        <f>'Poor Billing Process'!B31</f>
        <v>#DIV/0!</v>
      </c>
      <c r="D8" s="1"/>
      <c r="E8" s="19"/>
    </row>
    <row r="9" spans="1:7" x14ac:dyDescent="0.45">
      <c r="A9" s="38" t="s">
        <v>73</v>
      </c>
      <c r="B9" s="132">
        <v>0</v>
      </c>
      <c r="C9" s="105" t="e">
        <f>'Lack of Internal Controls'!B19</f>
        <v>#DIV/0!</v>
      </c>
      <c r="D9" s="1"/>
      <c r="E9" s="19"/>
    </row>
    <row r="10" spans="1:7" x14ac:dyDescent="0.45">
      <c r="A10" s="38" t="s">
        <v>74</v>
      </c>
      <c r="B10" s="132">
        <v>0</v>
      </c>
      <c r="C10" s="104">
        <f>'Management by Crisis'!B11</f>
        <v>0</v>
      </c>
      <c r="D10" s="1"/>
      <c r="E10" s="19"/>
    </row>
    <row r="11" spans="1:7" x14ac:dyDescent="0.45">
      <c r="A11" s="38" t="s">
        <v>75</v>
      </c>
      <c r="B11" s="132">
        <v>0</v>
      </c>
      <c r="C11" s="104">
        <f>'Disparate Systems'!B20</f>
        <v>0</v>
      </c>
      <c r="D11" s="1"/>
      <c r="E11" s="19"/>
    </row>
    <row r="12" spans="1:7" x14ac:dyDescent="0.45">
      <c r="A12" s="40" t="s">
        <v>76</v>
      </c>
      <c r="B12" s="41">
        <f>SUM(B5:B11)</f>
        <v>0</v>
      </c>
      <c r="C12" s="96" t="e">
        <f>SUM(C5:C11)</f>
        <v>#DIV/0!</v>
      </c>
      <c r="D12" s="95">
        <v>0.2</v>
      </c>
      <c r="E12" s="96" t="e">
        <f>C12*D12</f>
        <v>#DIV/0!</v>
      </c>
    </row>
    <row r="13" spans="1:7" ht="14.65" thickBot="1" x14ac:dyDescent="0.5">
      <c r="A13" s="1"/>
      <c r="B13" s="1"/>
      <c r="C13" s="1"/>
      <c r="D13" s="20"/>
      <c r="E13" s="19"/>
    </row>
    <row r="14" spans="1:7" x14ac:dyDescent="0.45">
      <c r="A14" s="37" t="s">
        <v>77</v>
      </c>
      <c r="B14" s="14"/>
      <c r="C14" s="14"/>
      <c r="D14" s="23"/>
      <c r="E14" s="22"/>
    </row>
    <row r="15" spans="1:7" x14ac:dyDescent="0.45">
      <c r="A15" s="38" t="s">
        <v>78</v>
      </c>
      <c r="B15" s="132">
        <v>0</v>
      </c>
      <c r="C15" s="104">
        <f>Intangibles!B7</f>
        <v>0</v>
      </c>
      <c r="D15" s="35"/>
      <c r="E15" s="36"/>
    </row>
    <row r="16" spans="1:7" x14ac:dyDescent="0.45">
      <c r="A16" s="38" t="s">
        <v>79</v>
      </c>
      <c r="B16" s="132">
        <v>0</v>
      </c>
      <c r="C16" s="104">
        <f>Intangibles!B12</f>
        <v>0</v>
      </c>
      <c r="D16" s="20"/>
      <c r="E16" s="19"/>
    </row>
    <row r="17" spans="1:5" x14ac:dyDescent="0.45">
      <c r="A17" s="38" t="s">
        <v>80</v>
      </c>
      <c r="B17" s="132">
        <v>0</v>
      </c>
      <c r="C17" s="104">
        <f>Intangibles!B17</f>
        <v>0</v>
      </c>
      <c r="D17" s="20"/>
      <c r="E17" s="19"/>
    </row>
    <row r="18" spans="1:5" x14ac:dyDescent="0.45">
      <c r="A18" s="38" t="s">
        <v>81</v>
      </c>
      <c r="B18" s="132">
        <v>0</v>
      </c>
      <c r="C18" s="104">
        <f>Intangibles!B23</f>
        <v>0</v>
      </c>
      <c r="D18" s="20"/>
      <c r="E18" s="19"/>
    </row>
    <row r="19" spans="1:5" x14ac:dyDescent="0.45">
      <c r="A19" s="40" t="s">
        <v>82</v>
      </c>
      <c r="B19" s="41">
        <f>SUM(B15:B18)</f>
        <v>0</v>
      </c>
      <c r="C19" s="41">
        <f>SUM(C15:C18)</f>
        <v>0</v>
      </c>
      <c r="D19" s="95">
        <v>0.05</v>
      </c>
      <c r="E19" s="41">
        <f>C19*D19</f>
        <v>0</v>
      </c>
    </row>
    <row r="20" spans="1:5" ht="14.65" thickBot="1" x14ac:dyDescent="0.5">
      <c r="A20" s="1"/>
      <c r="B20" s="19"/>
      <c r="C20" s="19"/>
      <c r="D20" s="1"/>
      <c r="E20" s="19"/>
    </row>
    <row r="21" spans="1:5" x14ac:dyDescent="0.45">
      <c r="A21" s="42" t="s">
        <v>83</v>
      </c>
      <c r="B21" s="43">
        <f>SUM(B12,B19)</f>
        <v>0</v>
      </c>
      <c r="C21" s="44"/>
      <c r="D21" s="45"/>
      <c r="E21" s="43" t="e">
        <f>E12+#REF!+E19</f>
        <v>#DIV/0!</v>
      </c>
    </row>
    <row r="22" spans="1:5" x14ac:dyDescent="0.45">
      <c r="A22" s="1"/>
      <c r="B22" s="10" t="s">
        <v>84</v>
      </c>
      <c r="C22" s="21"/>
      <c r="D22" s="21"/>
      <c r="E22" s="10" t="s">
        <v>85</v>
      </c>
    </row>
    <row r="23" spans="1:5" x14ac:dyDescent="0.45">
      <c r="B23"/>
    </row>
  </sheetData>
  <mergeCells count="1">
    <mergeCell ref="B1:E1"/>
  </mergeCells>
  <pageMargins left="0.7" right="0.7" top="0.75" bottom="0.75" header="0.3" footer="0.3"/>
  <pageSetup paperSize="0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1"/>
  <sheetViews>
    <sheetView showGridLines="0" workbookViewId="0">
      <selection activeCell="B13" sqref="B13"/>
    </sheetView>
  </sheetViews>
  <sheetFormatPr defaultColWidth="9" defaultRowHeight="14.25" x14ac:dyDescent="0.45"/>
  <cols>
    <col min="1" max="1" width="32.46484375" style="2" customWidth="1"/>
    <col min="2" max="2" width="21.59765625" style="2" customWidth="1"/>
    <col min="3" max="3" width="9" style="2" customWidth="1"/>
    <col min="4" max="5" width="8" style="2" customWidth="1"/>
    <col min="6" max="16384" width="9" style="2"/>
  </cols>
  <sheetData>
    <row r="1" spans="1:2" s="18" customFormat="1" ht="22.5" customHeight="1" x14ac:dyDescent="0.45">
      <c r="A1" s="7" t="s">
        <v>69</v>
      </c>
      <c r="B1" s="8"/>
    </row>
    <row r="2" spans="1:2" s="46" customFormat="1" x14ac:dyDescent="0.45"/>
    <row r="3" spans="1:2" s="46" customFormat="1" ht="14.65" thickBot="1" x14ac:dyDescent="0.5">
      <c r="A3" s="65" t="s">
        <v>63</v>
      </c>
      <c r="B3" s="66" t="s">
        <v>86</v>
      </c>
    </row>
    <row r="4" spans="1:2" s="46" customFormat="1" x14ac:dyDescent="0.45">
      <c r="A4" s="148" t="s">
        <v>87</v>
      </c>
      <c r="B4" s="148"/>
    </row>
    <row r="5" spans="1:2" s="46" customFormat="1" x14ac:dyDescent="0.45">
      <c r="A5" s="53" t="s">
        <v>88</v>
      </c>
      <c r="B5" s="54">
        <f>Questionnaire!C13</f>
        <v>0</v>
      </c>
    </row>
    <row r="6" spans="1:2" s="46" customFormat="1" x14ac:dyDescent="0.45">
      <c r="A6" s="53" t="s">
        <v>89</v>
      </c>
      <c r="B6" s="55">
        <f>Questionnaire!F18</f>
        <v>0.15</v>
      </c>
    </row>
    <row r="7" spans="1:2" s="46" customFormat="1" x14ac:dyDescent="0.45">
      <c r="A7" s="56" t="s">
        <v>90</v>
      </c>
      <c r="B7" s="57">
        <f>B5*B6</f>
        <v>0</v>
      </c>
    </row>
    <row r="8" spans="1:2" s="46" customFormat="1" ht="14.65" thickBot="1" x14ac:dyDescent="0.5">
      <c r="A8" s="51"/>
      <c r="B8" s="26"/>
    </row>
    <row r="9" spans="1:2" s="46" customFormat="1" x14ac:dyDescent="0.45">
      <c r="A9" s="148" t="s">
        <v>91</v>
      </c>
      <c r="B9" s="148"/>
    </row>
    <row r="10" spans="1:2" s="46" customFormat="1" x14ac:dyDescent="0.45">
      <c r="A10" s="53" t="s">
        <v>92</v>
      </c>
      <c r="B10" s="54">
        <f>Questionnaire!F19</f>
        <v>0</v>
      </c>
    </row>
    <row r="11" spans="1:2" s="46" customFormat="1" x14ac:dyDescent="0.45">
      <c r="A11" s="56" t="s">
        <v>93</v>
      </c>
      <c r="B11" s="57">
        <f>B10*12</f>
        <v>0</v>
      </c>
    </row>
    <row r="12" spans="1:2" s="46" customFormat="1" ht="14.65" thickBot="1" x14ac:dyDescent="0.5">
      <c r="A12" s="58"/>
      <c r="B12" s="58"/>
    </row>
    <row r="13" spans="1:2" s="46" customFormat="1" x14ac:dyDescent="0.45">
      <c r="A13" s="59" t="s">
        <v>94</v>
      </c>
      <c r="B13" s="60">
        <f>B7+B11</f>
        <v>0</v>
      </c>
    </row>
    <row r="14" spans="1:2" s="46" customFormat="1" x14ac:dyDescent="0.45">
      <c r="A14" s="2"/>
      <c r="B14" s="2"/>
    </row>
    <row r="15" spans="1:2" s="46" customFormat="1" x14ac:dyDescent="0.45">
      <c r="A15" s="2"/>
      <c r="B15" s="2"/>
    </row>
    <row r="16" spans="1:2" s="46" customFormat="1" x14ac:dyDescent="0.45">
      <c r="A16" s="2"/>
      <c r="B16" s="2"/>
    </row>
    <row r="17" spans="1:2" s="46" customFormat="1" x14ac:dyDescent="0.45">
      <c r="A17" s="2"/>
      <c r="B17" s="2"/>
    </row>
    <row r="18" spans="1:2" s="46" customFormat="1" x14ac:dyDescent="0.45">
      <c r="A18" s="2"/>
      <c r="B18" s="2"/>
    </row>
    <row r="19" spans="1:2" s="46" customFormat="1" x14ac:dyDescent="0.45">
      <c r="A19" s="2"/>
      <c r="B19" s="2"/>
    </row>
    <row r="20" spans="1:2" s="46" customFormat="1" x14ac:dyDescent="0.45">
      <c r="A20" s="2"/>
      <c r="B20" s="2"/>
    </row>
    <row r="21" spans="1:2" s="46" customFormat="1" x14ac:dyDescent="0.45">
      <c r="A21" s="2"/>
      <c r="B21" s="2"/>
    </row>
  </sheetData>
  <mergeCells count="2">
    <mergeCell ref="A4:B4"/>
    <mergeCell ref="A9:B9"/>
  </mergeCells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2"/>
  <sheetViews>
    <sheetView showGridLines="0" workbookViewId="0">
      <selection activeCell="B9" sqref="B9"/>
    </sheetView>
  </sheetViews>
  <sheetFormatPr defaultColWidth="9" defaultRowHeight="14.25" x14ac:dyDescent="0.45"/>
  <cols>
    <col min="1" max="1" width="30.59765625" style="2" customWidth="1"/>
    <col min="2" max="2" width="21.59765625" style="2" customWidth="1"/>
    <col min="3" max="16384" width="9" style="2"/>
  </cols>
  <sheetData>
    <row r="1" spans="1:2" s="18" customFormat="1" ht="22.5" customHeight="1" x14ac:dyDescent="0.45">
      <c r="A1" s="7" t="s">
        <v>70</v>
      </c>
      <c r="B1" s="8"/>
    </row>
    <row r="3" spans="1:2" ht="14.65" thickBot="1" x14ac:dyDescent="0.5">
      <c r="A3" s="65" t="s">
        <v>63</v>
      </c>
      <c r="B3" s="66" t="s">
        <v>86</v>
      </c>
    </row>
    <row r="4" spans="1:2" ht="15" customHeight="1" x14ac:dyDescent="0.45">
      <c r="A4" s="69" t="s">
        <v>95</v>
      </c>
      <c r="B4" s="29"/>
    </row>
    <row r="5" spans="1:2" x14ac:dyDescent="0.45">
      <c r="A5" s="53" t="s">
        <v>96</v>
      </c>
      <c r="B5" s="54">
        <f>Questionnaire!C14</f>
        <v>0</v>
      </c>
    </row>
    <row r="6" spans="1:2" x14ac:dyDescent="0.45">
      <c r="A6" s="53" t="s">
        <v>97</v>
      </c>
      <c r="B6" s="70">
        <f>Questionnaire!F20</f>
        <v>0</v>
      </c>
    </row>
    <row r="7" spans="1:2" x14ac:dyDescent="0.45">
      <c r="A7" s="53" t="s">
        <v>98</v>
      </c>
      <c r="B7" s="54">
        <f>B5*(1-B6)</f>
        <v>0</v>
      </c>
    </row>
    <row r="8" spans="1:2" x14ac:dyDescent="0.45">
      <c r="A8" s="53" t="s">
        <v>99</v>
      </c>
      <c r="B8" s="55">
        <f>Questionnaire!F21</f>
        <v>0</v>
      </c>
    </row>
    <row r="9" spans="1:2" x14ac:dyDescent="0.45">
      <c r="A9" s="40" t="s">
        <v>100</v>
      </c>
      <c r="B9" s="41">
        <f>B5*B8</f>
        <v>0</v>
      </c>
    </row>
    <row r="10" spans="1:2" x14ac:dyDescent="0.45">
      <c r="A10" s="67" t="s">
        <v>101</v>
      </c>
      <c r="B10" s="68"/>
    </row>
    <row r="11" spans="1:2" ht="14.65" thickBot="1" x14ac:dyDescent="0.5">
      <c r="A11" s="67"/>
      <c r="B11" s="68"/>
    </row>
    <row r="12" spans="1:2" x14ac:dyDescent="0.45">
      <c r="A12" s="59" t="s">
        <v>94</v>
      </c>
      <c r="B12" s="60">
        <f>B9</f>
        <v>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4"/>
  <sheetViews>
    <sheetView showGridLines="0" tabSelected="1" workbookViewId="0">
      <selection activeCell="A20" sqref="A20"/>
    </sheetView>
  </sheetViews>
  <sheetFormatPr defaultColWidth="9" defaultRowHeight="14.25" x14ac:dyDescent="0.45"/>
  <cols>
    <col min="1" max="1" width="35.3984375" style="71" customWidth="1"/>
    <col min="2" max="2" width="21.59765625" style="71" customWidth="1"/>
    <col min="3" max="16384" width="9" style="71"/>
  </cols>
  <sheetData>
    <row r="1" spans="1:2" s="75" customFormat="1" ht="22.5" customHeight="1" x14ac:dyDescent="0.45">
      <c r="A1" s="7" t="s">
        <v>71</v>
      </c>
      <c r="B1" s="74"/>
    </row>
    <row r="2" spans="1:2" s="2" customFormat="1" x14ac:dyDescent="0.45"/>
    <row r="3" spans="1:2" ht="14.65" thickBot="1" x14ac:dyDescent="0.5">
      <c r="A3" s="65" t="s">
        <v>63</v>
      </c>
      <c r="B3" s="66" t="s">
        <v>86</v>
      </c>
    </row>
    <row r="4" spans="1:2" ht="15" customHeight="1" x14ac:dyDescent="0.45">
      <c r="A4" s="69" t="s">
        <v>102</v>
      </c>
      <c r="B4" s="29"/>
    </row>
    <row r="5" spans="1:2" x14ac:dyDescent="0.45">
      <c r="A5" s="53" t="s">
        <v>103</v>
      </c>
      <c r="B5" s="54">
        <f>Questionnaire!C15</f>
        <v>0</v>
      </c>
    </row>
    <row r="6" spans="1:2" x14ac:dyDescent="0.45">
      <c r="A6" s="53" t="s">
        <v>104</v>
      </c>
      <c r="B6" s="70">
        <f>Questionnaire!F22</f>
        <v>0</v>
      </c>
    </row>
    <row r="7" spans="1:2" x14ac:dyDescent="0.45">
      <c r="A7" s="40" t="s">
        <v>105</v>
      </c>
      <c r="B7" s="41">
        <f>B5*B6</f>
        <v>0</v>
      </c>
    </row>
    <row r="8" spans="1:2" ht="14.65" thickBot="1" x14ac:dyDescent="0.5">
      <c r="A8" s="51"/>
      <c r="B8" s="26"/>
    </row>
    <row r="9" spans="1:2" ht="15" customHeight="1" x14ac:dyDescent="0.45">
      <c r="A9" s="69" t="s">
        <v>106</v>
      </c>
      <c r="B9" s="29"/>
    </row>
    <row r="10" spans="1:2" x14ac:dyDescent="0.45">
      <c r="A10" s="53" t="s">
        <v>107</v>
      </c>
      <c r="B10" s="70">
        <f>Questionnaire!F23</f>
        <v>0</v>
      </c>
    </row>
    <row r="11" spans="1:2" x14ac:dyDescent="0.45">
      <c r="A11" s="53" t="s">
        <v>108</v>
      </c>
      <c r="B11" s="76">
        <v>0.1</v>
      </c>
    </row>
    <row r="12" spans="1:2" x14ac:dyDescent="0.45">
      <c r="A12" s="40" t="s">
        <v>109</v>
      </c>
      <c r="B12" s="41">
        <f>B7*B10*B11</f>
        <v>0</v>
      </c>
    </row>
    <row r="13" spans="1:2" ht="14.65" thickBot="1" x14ac:dyDescent="0.5">
      <c r="A13" s="68"/>
      <c r="B13" s="68"/>
    </row>
    <row r="14" spans="1:2" x14ac:dyDescent="0.45">
      <c r="A14" s="59" t="s">
        <v>94</v>
      </c>
      <c r="B14" s="60">
        <f>B7+B12</f>
        <v>0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1"/>
  <sheetViews>
    <sheetView showGridLines="0" workbookViewId="0"/>
  </sheetViews>
  <sheetFormatPr defaultColWidth="9" defaultRowHeight="14.25" x14ac:dyDescent="0.45"/>
  <cols>
    <col min="1" max="1" width="45.59765625" style="2" customWidth="1"/>
    <col min="2" max="2" width="21.59765625" style="2" customWidth="1"/>
    <col min="3" max="16384" width="9" style="2"/>
  </cols>
  <sheetData>
    <row r="1" spans="1:2" s="18" customFormat="1" ht="22.5" customHeight="1" x14ac:dyDescent="0.45">
      <c r="A1" s="7" t="s">
        <v>72</v>
      </c>
      <c r="B1" s="8"/>
    </row>
    <row r="3" spans="1:2" ht="14.65" thickBot="1" x14ac:dyDescent="0.5">
      <c r="A3" s="65" t="s">
        <v>63</v>
      </c>
      <c r="B3" s="66" t="s">
        <v>86</v>
      </c>
    </row>
    <row r="4" spans="1:2" x14ac:dyDescent="0.45">
      <c r="A4" s="81" t="s">
        <v>110</v>
      </c>
      <c r="B4" s="82"/>
    </row>
    <row r="5" spans="1:2" x14ac:dyDescent="0.45">
      <c r="A5" s="83" t="s">
        <v>111</v>
      </c>
      <c r="B5" s="84">
        <f>Questionnaire!F25</f>
        <v>0</v>
      </c>
    </row>
    <row r="6" spans="1:2" x14ac:dyDescent="0.45">
      <c r="A6" s="85" t="s">
        <v>112</v>
      </c>
      <c r="B6" s="86">
        <f>Questionnaire!F26</f>
        <v>0</v>
      </c>
    </row>
    <row r="7" spans="1:2" x14ac:dyDescent="0.45">
      <c r="A7" s="85" t="s">
        <v>113</v>
      </c>
      <c r="B7" s="86">
        <f>Questionnaire!F27</f>
        <v>0</v>
      </c>
    </row>
    <row r="8" spans="1:2" x14ac:dyDescent="0.45">
      <c r="A8" s="77" t="s">
        <v>114</v>
      </c>
      <c r="B8" s="52">
        <f>Questionnaire!F28</f>
        <v>0</v>
      </c>
    </row>
    <row r="9" spans="1:2" hidden="1" x14ac:dyDescent="0.45">
      <c r="A9" s="47" t="s">
        <v>115</v>
      </c>
      <c r="B9" s="48" t="e">
        <f>B5*(B6-B7)/B6</f>
        <v>#DIV/0!</v>
      </c>
    </row>
    <row r="10" spans="1:2" x14ac:dyDescent="0.45">
      <c r="A10" s="90" t="s">
        <v>116</v>
      </c>
      <c r="B10" s="91" t="e">
        <f>B9*B8</f>
        <v>#DIV/0!</v>
      </c>
    </row>
    <row r="11" spans="1:2" ht="14.65" thickBot="1" x14ac:dyDescent="0.5">
      <c r="A11" s="16"/>
      <c r="B11" s="78"/>
    </row>
    <row r="12" spans="1:2" x14ac:dyDescent="0.45">
      <c r="A12" s="81" t="s">
        <v>117</v>
      </c>
      <c r="B12" s="82"/>
    </row>
    <row r="13" spans="1:2" x14ac:dyDescent="0.45">
      <c r="A13" s="83" t="s">
        <v>118</v>
      </c>
      <c r="B13" s="84">
        <f>(Questionnaire!C6/365)*'Poor Billing Process'!B14</f>
        <v>0</v>
      </c>
    </row>
    <row r="14" spans="1:2" x14ac:dyDescent="0.45">
      <c r="A14" s="83" t="s">
        <v>119</v>
      </c>
      <c r="B14" s="87">
        <f>Questionnaire!F29</f>
        <v>0</v>
      </c>
    </row>
    <row r="15" spans="1:2" x14ac:dyDescent="0.45">
      <c r="A15" s="83" t="s">
        <v>120</v>
      </c>
      <c r="B15" s="87">
        <f>B14-Questionnaire!F30</f>
        <v>0</v>
      </c>
    </row>
    <row r="16" spans="1:2" x14ac:dyDescent="0.45">
      <c r="A16" s="83" t="s">
        <v>114</v>
      </c>
      <c r="B16" s="52">
        <f>Questionnaire!F28</f>
        <v>0</v>
      </c>
    </row>
    <row r="17" spans="1:2" x14ac:dyDescent="0.45">
      <c r="A17" s="92" t="s">
        <v>115</v>
      </c>
      <c r="B17" s="93" t="e">
        <f>B13*(B14-B15)/B14</f>
        <v>#DIV/0!</v>
      </c>
    </row>
    <row r="18" spans="1:2" x14ac:dyDescent="0.45">
      <c r="A18" s="90" t="s">
        <v>116</v>
      </c>
      <c r="B18" s="91" t="e">
        <f>B17*B16</f>
        <v>#DIV/0!</v>
      </c>
    </row>
    <row r="19" spans="1:2" ht="14.65" thickBot="1" x14ac:dyDescent="0.5">
      <c r="A19" s="16"/>
      <c r="B19" s="16"/>
    </row>
    <row r="20" spans="1:2" x14ac:dyDescent="0.45">
      <c r="A20" s="69" t="s">
        <v>121</v>
      </c>
      <c r="B20" s="14"/>
    </row>
    <row r="21" spans="1:2" x14ac:dyDescent="0.45">
      <c r="A21" s="88" t="s">
        <v>122</v>
      </c>
      <c r="B21" s="89">
        <f>Questionnaire!F31</f>
        <v>0</v>
      </c>
    </row>
    <row r="22" spans="1:2" x14ac:dyDescent="0.45">
      <c r="A22" s="88" t="s">
        <v>123</v>
      </c>
      <c r="B22" s="54">
        <v>150</v>
      </c>
    </row>
    <row r="23" spans="1:2" x14ac:dyDescent="0.45">
      <c r="A23" s="88" t="s">
        <v>124</v>
      </c>
      <c r="B23" s="54">
        <f>Questionnaire!F34</f>
        <v>3</v>
      </c>
    </row>
    <row r="24" spans="1:2" x14ac:dyDescent="0.45">
      <c r="A24" s="56" t="s">
        <v>125</v>
      </c>
      <c r="B24" s="57">
        <f>((B21*B22)+B23)*12</f>
        <v>36</v>
      </c>
    </row>
    <row r="25" spans="1:2" ht="14.65" thickBot="1" x14ac:dyDescent="0.5">
      <c r="A25" s="16"/>
      <c r="B25" s="16"/>
    </row>
    <row r="26" spans="1:2" x14ac:dyDescent="0.45">
      <c r="A26" s="69" t="s">
        <v>126</v>
      </c>
      <c r="B26" s="14"/>
    </row>
    <row r="27" spans="1:2" x14ac:dyDescent="0.45">
      <c r="A27" s="88" t="s">
        <v>127</v>
      </c>
      <c r="B27" s="70">
        <f>Questionnaire!F35</f>
        <v>0</v>
      </c>
    </row>
    <row r="28" spans="1:2" x14ac:dyDescent="0.45">
      <c r="A28" s="56" t="s">
        <v>128</v>
      </c>
      <c r="B28" s="57">
        <f>'Lack of Sales or Forecasting'!B5*'Poor Billing Process'!B27</f>
        <v>0</v>
      </c>
    </row>
    <row r="29" spans="1:2" x14ac:dyDescent="0.45">
      <c r="A29" s="58"/>
      <c r="B29" s="58"/>
    </row>
    <row r="30" spans="1:2" ht="14.65" thickBot="1" x14ac:dyDescent="0.5">
      <c r="A30" s="79" t="s">
        <v>129</v>
      </c>
      <c r="B30" s="80" t="e">
        <f>B18</f>
        <v>#DIV/0!</v>
      </c>
    </row>
    <row r="31" spans="1:2" x14ac:dyDescent="0.45">
      <c r="A31" s="49" t="s">
        <v>94</v>
      </c>
      <c r="B31" s="50" t="e">
        <f>B10+B18+B24+B28</f>
        <v>#DIV/0!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19"/>
  <sheetViews>
    <sheetView showGridLines="0" workbookViewId="0">
      <selection activeCell="A17" sqref="A17"/>
    </sheetView>
  </sheetViews>
  <sheetFormatPr defaultColWidth="9" defaultRowHeight="14.25" x14ac:dyDescent="0.45"/>
  <cols>
    <col min="1" max="1" width="35.1328125" style="2" bestFit="1" customWidth="1"/>
    <col min="2" max="2" width="21.59765625" style="2" customWidth="1"/>
    <col min="3" max="3" width="9" style="2" customWidth="1"/>
    <col min="4" max="16384" width="9" style="2"/>
  </cols>
  <sheetData>
    <row r="1" spans="1:2" s="17" customFormat="1" ht="18" x14ac:dyDescent="0.55000000000000004">
      <c r="A1" s="5" t="s">
        <v>130</v>
      </c>
      <c r="B1" s="6"/>
    </row>
    <row r="3" spans="1:2" ht="14.65" thickBot="1" x14ac:dyDescent="0.5">
      <c r="A3" s="65" t="s">
        <v>63</v>
      </c>
      <c r="B3" s="66" t="s">
        <v>86</v>
      </c>
    </row>
    <row r="4" spans="1:2" x14ac:dyDescent="0.45">
      <c r="A4" s="69" t="s">
        <v>131</v>
      </c>
      <c r="B4" s="14"/>
    </row>
    <row r="5" spans="1:2" x14ac:dyDescent="0.45">
      <c r="A5" s="53" t="s">
        <v>132</v>
      </c>
      <c r="B5" s="54">
        <f>Questionnaire!D7</f>
        <v>1000000</v>
      </c>
    </row>
    <row r="6" spans="1:2" x14ac:dyDescent="0.45">
      <c r="A6" s="53" t="s">
        <v>133</v>
      </c>
      <c r="B6" s="70">
        <f>Questionnaire!F36</f>
        <v>0</v>
      </c>
    </row>
    <row r="7" spans="1:2" x14ac:dyDescent="0.45">
      <c r="A7" s="53" t="s">
        <v>123</v>
      </c>
      <c r="B7" s="76">
        <f>Questionnaire!F32</f>
        <v>0</v>
      </c>
    </row>
    <row r="8" spans="1:2" x14ac:dyDescent="0.45">
      <c r="A8" s="53" t="s">
        <v>134</v>
      </c>
      <c r="B8" s="76">
        <f>Questionnaire!F33</f>
        <v>0</v>
      </c>
    </row>
    <row r="9" spans="1:2" x14ac:dyDescent="0.45">
      <c r="A9" s="53" t="s">
        <v>135</v>
      </c>
      <c r="B9" s="55">
        <f>Questionnaire!F37</f>
        <v>0</v>
      </c>
    </row>
    <row r="10" spans="1:2" x14ac:dyDescent="0.45">
      <c r="A10" s="56" t="s">
        <v>136</v>
      </c>
      <c r="B10" s="106" t="e">
        <f>$B$5/$B$7*$B$9*B8</f>
        <v>#DIV/0!</v>
      </c>
    </row>
    <row r="11" spans="1:2" x14ac:dyDescent="0.45">
      <c r="A11" s="56" t="s">
        <v>137</v>
      </c>
      <c r="B11" s="106" t="e">
        <f>$B$5/$B$7*$B$9*B7</f>
        <v>#DIV/0!</v>
      </c>
    </row>
    <row r="12" spans="1:2" ht="14.65" thickBot="1" x14ac:dyDescent="0.5">
      <c r="A12" s="51"/>
      <c r="B12" s="26"/>
    </row>
    <row r="13" spans="1:2" x14ac:dyDescent="0.45">
      <c r="A13" s="69" t="s">
        <v>138</v>
      </c>
      <c r="B13" s="29"/>
    </row>
    <row r="14" spans="1:2" x14ac:dyDescent="0.45">
      <c r="A14" s="53" t="s">
        <v>139</v>
      </c>
      <c r="B14" s="70">
        <f>Questionnaire!F38</f>
        <v>0</v>
      </c>
    </row>
    <row r="15" spans="1:2" x14ac:dyDescent="0.45">
      <c r="A15" s="53" t="s">
        <v>88</v>
      </c>
      <c r="B15" s="76">
        <f>Questionnaire!C13</f>
        <v>0</v>
      </c>
    </row>
    <row r="16" spans="1:2" x14ac:dyDescent="0.45">
      <c r="A16" s="56" t="s">
        <v>140</v>
      </c>
      <c r="B16" s="57">
        <f>B15*B14</f>
        <v>0</v>
      </c>
    </row>
    <row r="17" spans="1:2" x14ac:dyDescent="0.45">
      <c r="A17" s="56" t="s">
        <v>141</v>
      </c>
      <c r="B17" s="57">
        <f>B16*'Item Mismanagement'!B11</f>
        <v>0</v>
      </c>
    </row>
    <row r="18" spans="1:2" ht="14.65" thickBot="1" x14ac:dyDescent="0.5">
      <c r="A18" s="1"/>
      <c r="B18" s="1"/>
    </row>
    <row r="19" spans="1:2" x14ac:dyDescent="0.45">
      <c r="A19" s="59" t="s">
        <v>94</v>
      </c>
      <c r="B19" s="60" t="e">
        <f>B10+B16+B17</f>
        <v>#DIV/0!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1"/>
  <sheetViews>
    <sheetView showGridLines="0" workbookViewId="0">
      <selection activeCell="B5" sqref="B5"/>
    </sheetView>
  </sheetViews>
  <sheetFormatPr defaultColWidth="9" defaultRowHeight="14.25" x14ac:dyDescent="0.45"/>
  <cols>
    <col min="1" max="1" width="30.59765625" style="2" customWidth="1"/>
    <col min="2" max="2" width="21.59765625" style="2" customWidth="1"/>
    <col min="3" max="16384" width="9" style="2"/>
  </cols>
  <sheetData>
    <row r="1" spans="1:2" s="17" customFormat="1" ht="18" x14ac:dyDescent="0.55000000000000004">
      <c r="A1" s="5" t="s">
        <v>74</v>
      </c>
      <c r="B1" s="6"/>
    </row>
    <row r="3" spans="1:2" ht="14.65" thickBot="1" x14ac:dyDescent="0.5">
      <c r="A3" s="65" t="s">
        <v>63</v>
      </c>
      <c r="B3" s="66" t="s">
        <v>86</v>
      </c>
    </row>
    <row r="4" spans="1:2" x14ac:dyDescent="0.45">
      <c r="A4" s="69" t="s">
        <v>142</v>
      </c>
      <c r="B4" s="14"/>
    </row>
    <row r="5" spans="1:2" x14ac:dyDescent="0.45">
      <c r="A5" s="53" t="s">
        <v>143</v>
      </c>
      <c r="B5" s="54">
        <f>Questionnaire!C6</f>
        <v>2000000</v>
      </c>
    </row>
    <row r="6" spans="1:2" x14ac:dyDescent="0.45">
      <c r="A6" s="53" t="s">
        <v>144</v>
      </c>
      <c r="B6" s="89">
        <f>Questionnaire!F39</f>
        <v>0</v>
      </c>
    </row>
    <row r="7" spans="1:2" x14ac:dyDescent="0.45">
      <c r="A7" s="53" t="s">
        <v>145</v>
      </c>
      <c r="B7" s="54">
        <f>B5/2080*B6</f>
        <v>0</v>
      </c>
    </row>
    <row r="8" spans="1:2" x14ac:dyDescent="0.45">
      <c r="A8" s="53" t="s">
        <v>146</v>
      </c>
      <c r="B8" s="70">
        <f>Questionnaire!F40</f>
        <v>0</v>
      </c>
    </row>
    <row r="9" spans="1:2" x14ac:dyDescent="0.45">
      <c r="A9" s="56" t="s">
        <v>147</v>
      </c>
      <c r="B9" s="107">
        <f>B7*B8</f>
        <v>0</v>
      </c>
    </row>
    <row r="10" spans="1:2" ht="14.65" thickBot="1" x14ac:dyDescent="0.5">
      <c r="A10" s="58"/>
      <c r="B10" s="58"/>
    </row>
    <row r="11" spans="1:2" x14ac:dyDescent="0.45">
      <c r="A11" s="59" t="s">
        <v>94</v>
      </c>
      <c r="B11" s="60">
        <f>B9</f>
        <v>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980A18FF631145B89A744A0CB7711E" ma:contentTypeVersion="12" ma:contentTypeDescription="Create a new document." ma:contentTypeScope="" ma:versionID="30d7f441dff7267827077ae49c461f39">
  <xsd:schema xmlns:xsd="http://www.w3.org/2001/XMLSchema" xmlns:xs="http://www.w3.org/2001/XMLSchema" xmlns:p="http://schemas.microsoft.com/office/2006/metadata/properties" xmlns:ns2="8070034c-2de8-48c2-91a2-aa11c4f0a98a" xmlns:ns3="0e0cc398-cb5c-4e22-b909-8cae524b7d42" targetNamespace="http://schemas.microsoft.com/office/2006/metadata/properties" ma:root="true" ma:fieldsID="798699a748bc8a72681ad292c135a361" ns2:_="" ns3:_="">
    <xsd:import namespace="8070034c-2de8-48c2-91a2-aa11c4f0a98a"/>
    <xsd:import namespace="0e0cc398-cb5c-4e22-b909-8cae524b7d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70034c-2de8-48c2-91a2-aa11c4f0a98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0cc398-cb5c-4e22-b909-8cae524b7d42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C438C20-10FE-4A68-9E4A-5A04A7C5A4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70034c-2de8-48c2-91a2-aa11c4f0a98a"/>
    <ds:schemaRef ds:uri="0e0cc398-cb5c-4e22-b909-8cae524b7d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D1390D2-ACDC-4093-B2F4-D18A7EB037B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D2E6DE4-35F7-4DCB-A8C8-01BC9AC9E35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&gt;&gt;START HERE</vt:lpstr>
      <vt:lpstr>Questionnaire</vt:lpstr>
      <vt:lpstr>Benefit Summary</vt:lpstr>
      <vt:lpstr>Lack of Sales or Forecasting</vt:lpstr>
      <vt:lpstr>Asset Underutilization</vt:lpstr>
      <vt:lpstr>Item Mismanagement</vt:lpstr>
      <vt:lpstr>Poor Billing Process</vt:lpstr>
      <vt:lpstr>Lack of Internal Controls</vt:lpstr>
      <vt:lpstr>Management by Crisis</vt:lpstr>
      <vt:lpstr>Disparate Systems</vt:lpstr>
      <vt:lpstr>Intangibles</vt:lpstr>
      <vt:lpstr>CEOIntangible</vt:lpstr>
      <vt:lpstr>TotalIntangible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Peterson-Wakeman</dc:creator>
  <cp:keywords/>
  <dc:description/>
  <cp:lastModifiedBy>Reggie Fernandes</cp:lastModifiedBy>
  <cp:revision/>
  <dcterms:created xsi:type="dcterms:W3CDTF">2013-07-23T15:20:18Z</dcterms:created>
  <dcterms:modified xsi:type="dcterms:W3CDTF">2020-10-08T21:15:14Z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0x010100B2980A18FF631145B89A744A0CB7711E</vt:lpwstr>
  </property>
</Properties>
</file>